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0550" windowHeight="9900" activeTab="1"/>
  </bookViews>
  <sheets>
    <sheet name="Fiche de renseignements compéti" sheetId="16" r:id="rId1"/>
    <sheet name="grille" sheetId="9" r:id="rId2"/>
    <sheet name="poules" sheetId="1" r:id="rId3"/>
    <sheet name="Classement" sheetId="14" r:id="rId4"/>
    <sheet name="Arbitres" sheetId="18" r:id="rId5"/>
    <sheet name="Organisation" sheetId="17" r:id="rId6"/>
    <sheet name="Feuil1" sheetId="19" r:id="rId7"/>
  </sheets>
  <definedNames>
    <definedName name="_PA1">'Fiche de renseignements compéti'!$B$16</definedName>
    <definedName name="_PA3">'Fiche de renseignements compéti'!$B$17</definedName>
    <definedName name="_PA5">'Fiche de renseignements compéti'!$B$18</definedName>
    <definedName name="_PA7">'Fiche de renseignements compéti'!$B$19</definedName>
    <definedName name="_PA9">'Fiche de renseignements compéti'!$B$20</definedName>
    <definedName name="_PB10">'Fiche de renseignements compéti'!$B$27</definedName>
    <definedName name="_PB2">'Fiche de renseignements compéti'!$B$23</definedName>
    <definedName name="_PB4">'Fiche de renseignements compéti'!$B$24</definedName>
    <definedName name="_PB6">'Fiche de renseignements compéti'!$B$25</definedName>
    <definedName name="_PB8">'Fiche de renseignements compéti'!$B$26</definedName>
    <definedName name="Aquatique">grille!$N$9:$O$45</definedName>
    <definedName name="AquatiqueB1" localSheetId="5">#REF!</definedName>
    <definedName name="AquatiqueB2" localSheetId="5">#REF!</definedName>
    <definedName name="catégorie">'Fiche de renseignements compéti'!$C$5</definedName>
    <definedName name="date">'Fiche de renseignements compéti'!$C$6</definedName>
    <definedName name="durée1">'Fiche de renseignements compéti'!$C$9</definedName>
    <definedName name="durée2">'Fiche de renseignements compéti'!$C$11</definedName>
    <definedName name="edurée1">'Fiche de renseignements compéti'!$C$8</definedName>
    <definedName name="edurée2">'Fiche de renseignements compéti'!$C$10</definedName>
    <definedName name="HoraireMatchJ1">'Fiche de renseignements compéti'!$C$12</definedName>
    <definedName name="HoraireMatchJ2">'Fiche de renseignements compéti'!$C$13</definedName>
    <definedName name="_xlnm.Print_Titles" localSheetId="1">grille!$1:$8</definedName>
    <definedName name="lieu">'Fiche de renseignements compéti'!$C$7</definedName>
    <definedName name="NombreMatchsPauseRepas">'Fiche de renseignements compéti'!$D$31</definedName>
    <definedName name="P1A">poules!$H$27</definedName>
    <definedName name="P1B">poules!$H$32</definedName>
    <definedName name="P2A">poules!$C$31</definedName>
    <definedName name="P2B">poules!$C$28</definedName>
    <definedName name="P3A">poules!$C$27</definedName>
    <definedName name="P3B">poules!$C$32</definedName>
    <definedName name="P4A">poules!$M$24</definedName>
    <definedName name="P4B">poules!$E$23</definedName>
    <definedName name="P5A">poules!$E$24</definedName>
    <definedName name="P5B">poules!$M$23</definedName>
    <definedName name="Principal">grille!$M$9:$M$45</definedName>
    <definedName name="saison">'Fiche de renseignements compéti'!$C$4</definedName>
    <definedName name="_xlnm.Print_Area" localSheetId="1">grille!$A$31:$O$47</definedName>
    <definedName name="_xlnm.Print_Area" localSheetId="5">Organisation!$A$1:$N$27</definedName>
  </definedNames>
  <calcPr calcId="125725"/>
</workbook>
</file>

<file path=xl/calcChain.xml><?xml version="1.0" encoding="utf-8"?>
<calcChain xmlns="http://schemas.openxmlformats.org/spreadsheetml/2006/main">
  <c r="D18" i="9"/>
  <c r="B7" i="19"/>
  <c r="B6"/>
  <c r="B4"/>
  <c r="B3"/>
  <c r="K26" i="9" l="1"/>
  <c r="K29"/>
  <c r="F10" i="18" l="1"/>
  <c r="E10"/>
  <c r="F5"/>
  <c r="E5"/>
  <c r="F2"/>
  <c r="E2"/>
  <c r="F4"/>
  <c r="E4"/>
  <c r="F3"/>
  <c r="E3"/>
  <c r="F6"/>
  <c r="E6"/>
  <c r="F9"/>
  <c r="E9"/>
  <c r="F8"/>
  <c r="E8"/>
  <c r="F7"/>
  <c r="E7"/>
  <c r="Q50" i="1"/>
  <c r="Q49"/>
  <c r="I50"/>
  <c r="I49"/>
  <c r="T46"/>
  <c r="T45"/>
  <c r="L46"/>
  <c r="L45"/>
  <c r="D46"/>
  <c r="D45"/>
  <c r="L40"/>
  <c r="L39"/>
  <c r="D40"/>
  <c r="D39"/>
  <c r="L36"/>
  <c r="L35"/>
  <c r="D36"/>
  <c r="D35"/>
  <c r="L32"/>
  <c r="L31"/>
  <c r="D32"/>
  <c r="D31"/>
  <c r="L28"/>
  <c r="L27"/>
  <c r="D28"/>
  <c r="D27"/>
  <c r="Q24"/>
  <c r="Q23"/>
  <c r="I24"/>
  <c r="I23"/>
  <c r="M20"/>
  <c r="M16"/>
  <c r="L19"/>
  <c r="L17"/>
  <c r="K20"/>
  <c r="K18"/>
  <c r="J19"/>
  <c r="J16"/>
  <c r="I18"/>
  <c r="I17"/>
  <c r="H20"/>
  <c r="H19"/>
  <c r="G18"/>
  <c r="G16"/>
  <c r="F20"/>
  <c r="F17"/>
  <c r="E19"/>
  <c r="E18"/>
  <c r="D17"/>
  <c r="D16"/>
  <c r="M12"/>
  <c r="M8"/>
  <c r="L11"/>
  <c r="L9"/>
  <c r="K12"/>
  <c r="K10"/>
  <c r="J11"/>
  <c r="J8"/>
  <c r="I10"/>
  <c r="I9"/>
  <c r="H12"/>
  <c r="H11"/>
  <c r="G10"/>
  <c r="G8"/>
  <c r="F12"/>
  <c r="F9"/>
  <c r="E11"/>
  <c r="E10"/>
  <c r="D9"/>
  <c r="D8"/>
  <c r="B31" i="9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9"/>
  <c r="K27"/>
  <c r="K25"/>
  <c r="K23"/>
  <c r="K18"/>
  <c r="K14"/>
  <c r="K12"/>
  <c r="D9"/>
  <c r="K28"/>
  <c r="K24"/>
  <c r="K22"/>
  <c r="K21"/>
  <c r="K20"/>
  <c r="D29"/>
  <c r="D28"/>
  <c r="D27"/>
  <c r="D26"/>
  <c r="D25"/>
  <c r="D24"/>
  <c r="D23"/>
  <c r="D22"/>
  <c r="D21"/>
  <c r="D20"/>
  <c r="K17"/>
  <c r="K16"/>
  <c r="K15"/>
  <c r="K13"/>
  <c r="K11"/>
  <c r="K10"/>
  <c r="D17"/>
  <c r="D16"/>
  <c r="D15"/>
  <c r="D14"/>
  <c r="D13"/>
  <c r="D12"/>
  <c r="D11"/>
  <c r="D10"/>
  <c r="C16" i="1"/>
  <c r="C31" i="9"/>
  <c r="C32" s="1"/>
  <c r="C33" s="1"/>
  <c r="C34" s="1"/>
  <c r="C35" s="1"/>
  <c r="C36" s="1"/>
  <c r="C38" s="1"/>
  <c r="C39" s="1"/>
  <c r="C40" s="1"/>
  <c r="C41" s="1"/>
  <c r="C42" s="1"/>
  <c r="C43" s="1"/>
  <c r="C44" s="1"/>
  <c r="C45" s="1"/>
  <c r="C46" s="1"/>
  <c r="E6"/>
  <c r="E5"/>
  <c r="E6" i="1"/>
  <c r="E5"/>
  <c r="B7" i="14"/>
  <c r="B4"/>
  <c r="B6"/>
  <c r="B3"/>
  <c r="L4" i="1"/>
  <c r="C4"/>
  <c r="J2"/>
  <c r="J1"/>
  <c r="K4" i="9"/>
  <c r="I2"/>
  <c r="B4"/>
  <c r="I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N20" i="1"/>
  <c r="N12"/>
  <c r="N17"/>
  <c r="N9"/>
  <c r="N16"/>
  <c r="N8"/>
  <c r="N19"/>
  <c r="N11"/>
  <c r="N18"/>
  <c r="N10"/>
  <c r="P11" l="1"/>
  <c r="R10"/>
  <c r="R20"/>
  <c r="P17"/>
  <c r="R18"/>
  <c r="R9"/>
  <c r="R11"/>
  <c r="P18"/>
  <c r="P9"/>
  <c r="P8"/>
  <c r="R8"/>
  <c r="P12"/>
  <c r="R19"/>
  <c r="P19"/>
  <c r="R16"/>
  <c r="P20"/>
  <c r="P16"/>
  <c r="R17"/>
  <c r="P10"/>
  <c r="R12"/>
  <c r="O19"/>
  <c r="O17"/>
  <c r="O20"/>
  <c r="O16"/>
  <c r="O18"/>
  <c r="O10"/>
  <c r="O12"/>
  <c r="O11"/>
  <c r="O8"/>
  <c r="O9"/>
  <c r="B46" i="9"/>
  <c r="B47"/>
  <c r="C32" i="1" l="1"/>
  <c r="H32"/>
  <c r="E23"/>
  <c r="C28"/>
  <c r="M23"/>
  <c r="H27"/>
  <c r="C31"/>
  <c r="C27"/>
  <c r="E24"/>
  <c r="M24"/>
  <c r="C35"/>
  <c r="H31"/>
  <c r="C45"/>
  <c r="H28"/>
  <c r="H35"/>
  <c r="C39"/>
  <c r="H40"/>
  <c r="C46"/>
  <c r="H39"/>
  <c r="H36"/>
  <c r="K42" i="9" l="1"/>
  <c r="K39"/>
  <c r="K34"/>
  <c r="D42"/>
  <c r="D38"/>
  <c r="D39"/>
  <c r="D41"/>
  <c r="D36"/>
  <c r="K41"/>
  <c r="D40"/>
  <c r="D31"/>
  <c r="D34"/>
  <c r="K31"/>
  <c r="D32"/>
  <c r="D33"/>
  <c r="K33"/>
  <c r="D35"/>
  <c r="K32"/>
  <c r="K36"/>
  <c r="K35"/>
  <c r="H46" i="1"/>
  <c r="M49"/>
  <c r="M50"/>
  <c r="E49"/>
  <c r="B19" i="14"/>
  <c r="B18"/>
  <c r="E50" i="1"/>
  <c r="C40"/>
  <c r="C36"/>
  <c r="P45"/>
  <c r="K38" i="9" l="1"/>
  <c r="K40"/>
  <c r="K46"/>
  <c r="K45"/>
  <c r="D44"/>
  <c r="D45"/>
  <c r="K43"/>
  <c r="D46"/>
  <c r="B14" i="14"/>
  <c r="B11"/>
  <c r="B13"/>
  <c r="B16"/>
  <c r="P46" i="1"/>
  <c r="B12" i="14"/>
  <c r="B10"/>
  <c r="B17"/>
  <c r="H45" i="1"/>
  <c r="D43" i="9" l="1"/>
  <c r="K44"/>
  <c r="B15" i="14"/>
</calcChain>
</file>

<file path=xl/sharedStrings.xml><?xml version="1.0" encoding="utf-8"?>
<sst xmlns="http://schemas.openxmlformats.org/spreadsheetml/2006/main" count="336" uniqueCount="196">
  <si>
    <t>Horaires</t>
  </si>
  <si>
    <t>Noir</t>
  </si>
  <si>
    <t>Blanc</t>
  </si>
  <si>
    <t>Principal</t>
  </si>
  <si>
    <t xml:space="preserve">              Aquatiques</t>
  </si>
  <si>
    <t>Arbitres</t>
  </si>
  <si>
    <t>Equipes Blanches</t>
  </si>
  <si>
    <t>Equipes Noires</t>
  </si>
  <si>
    <t>Rep</t>
  </si>
  <si>
    <t>N°</t>
  </si>
  <si>
    <t>1A</t>
  </si>
  <si>
    <t>2A</t>
  </si>
  <si>
    <t>2B</t>
  </si>
  <si>
    <t>1B</t>
  </si>
  <si>
    <t>3A</t>
  </si>
  <si>
    <t>3B</t>
  </si>
  <si>
    <t>Coté Gradins au départ</t>
  </si>
  <si>
    <t xml:space="preserve">  Coté vitres au départ</t>
  </si>
  <si>
    <t xml:space="preserve">      Score</t>
  </si>
  <si>
    <t>Jour</t>
  </si>
  <si>
    <t>Poule B</t>
  </si>
  <si>
    <t>Res</t>
  </si>
  <si>
    <t>Cl.t</t>
  </si>
  <si>
    <t>5A</t>
  </si>
  <si>
    <t>4A</t>
  </si>
  <si>
    <t>5B</t>
  </si>
  <si>
    <t>4B</t>
  </si>
  <si>
    <t>REUNION DES CAPITAINES</t>
  </si>
  <si>
    <t>Samedi</t>
  </si>
  <si>
    <t>Dimanche</t>
  </si>
  <si>
    <t>Buts
Contre</t>
  </si>
  <si>
    <t>Buts
Pour</t>
  </si>
  <si>
    <t>Saison</t>
  </si>
  <si>
    <t>Catégorie</t>
  </si>
  <si>
    <t>Date</t>
  </si>
  <si>
    <t>Lieu</t>
  </si>
  <si>
    <t>Saison :</t>
  </si>
  <si>
    <t xml:space="preserve">Lieu : </t>
  </si>
  <si>
    <t>Date :</t>
  </si>
  <si>
    <t>Catégorie :</t>
  </si>
  <si>
    <t>Structure à 10 Equipes</t>
  </si>
  <si>
    <t>Phase de classement</t>
  </si>
  <si>
    <t>Classement
antérieur</t>
  </si>
  <si>
    <t>1er</t>
  </si>
  <si>
    <t>POULE A</t>
  </si>
  <si>
    <t>2ème</t>
  </si>
  <si>
    <t>EQUIPE 1</t>
  </si>
  <si>
    <t>3ème</t>
  </si>
  <si>
    <t>EQUIPE 2</t>
  </si>
  <si>
    <t>4ème</t>
  </si>
  <si>
    <t>EQUIPE 3</t>
  </si>
  <si>
    <t>5ème</t>
  </si>
  <si>
    <t>EQUIPE 4</t>
  </si>
  <si>
    <t>6ème</t>
  </si>
  <si>
    <t>EQUIPE 5</t>
  </si>
  <si>
    <t>7ème</t>
  </si>
  <si>
    <t>8ème</t>
  </si>
  <si>
    <t>POULE B</t>
  </si>
  <si>
    <t>9ème</t>
  </si>
  <si>
    <t>EQUIPE 6</t>
  </si>
  <si>
    <t>10ème</t>
  </si>
  <si>
    <t>EQUIPE 7</t>
  </si>
  <si>
    <t>EQUIPE 8</t>
  </si>
  <si>
    <t>EQUIPE 9</t>
  </si>
  <si>
    <t>EQUIPE 10</t>
  </si>
  <si>
    <t>2*11' + 2' mi-temps + 1 temps mort / équipe +4' inter match= 30'</t>
  </si>
  <si>
    <t>Poule A</t>
  </si>
  <si>
    <t>Durée des matchs  1-20</t>
  </si>
  <si>
    <t>2*13' + 2' mi-temps + 1 temps mort / équipe +4' inter match= 34'</t>
  </si>
  <si>
    <t>Durée des matchs 1-20</t>
  </si>
  <si>
    <t>CHAMPIONNAT DE FRANCE</t>
  </si>
  <si>
    <t>Répartition dans les poules</t>
  </si>
  <si>
    <t>Club</t>
  </si>
  <si>
    <t>NOM</t>
  </si>
  <si>
    <t>PRENOM</t>
  </si>
  <si>
    <t>Prénom Nom</t>
  </si>
  <si>
    <t>PRINCIPAL</t>
  </si>
  <si>
    <t>AQUATIQUE</t>
  </si>
  <si>
    <t>CRITERE</t>
  </si>
  <si>
    <t>Surveillant</t>
  </si>
  <si>
    <t>G 4A 1B</t>
  </si>
  <si>
    <t>G (G4A1B)-(G2A3B)</t>
  </si>
  <si>
    <t>G 2A 3B</t>
  </si>
  <si>
    <t>G(G3A2B)-(G1A4B)</t>
  </si>
  <si>
    <t>G 3A 2B</t>
  </si>
  <si>
    <t>P (G4A1B)-(G2A3B)</t>
  </si>
  <si>
    <t>G 1A 4B</t>
  </si>
  <si>
    <t>P(G3A2B)-(G1A4B)</t>
  </si>
  <si>
    <t>P 4A 1B</t>
  </si>
  <si>
    <t>P 2A 3B</t>
  </si>
  <si>
    <t>G (P4A1B)-(P2A3B)</t>
  </si>
  <si>
    <t>G (P3A2B)-(P1A4B)</t>
  </si>
  <si>
    <t>P (P4A1B)-(P2A3B)</t>
  </si>
  <si>
    <t>P 3A 2B</t>
  </si>
  <si>
    <t>P (P3A2B)-(P1A4B)</t>
  </si>
  <si>
    <t>P 1A 4B</t>
  </si>
  <si>
    <t>G(4B-5A)</t>
  </si>
  <si>
    <t>G(5B-4A)</t>
  </si>
  <si>
    <t>P (5A-4B)</t>
  </si>
  <si>
    <t>P (5B-4A)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</si>
  <si>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</si>
  <si>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</si>
  <si>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</si>
  <si>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</si>
  <si>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</si>
  <si>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</si>
  <si>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</si>
  <si>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</si>
  <si>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</si>
  <si>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 xml:space="preserve">Durée des matchs  21-35
</t>
  </si>
  <si>
    <t>classement année antérieure</t>
  </si>
  <si>
    <t>G21</t>
  </si>
  <si>
    <t>G22</t>
  </si>
  <si>
    <t>P23</t>
  </si>
  <si>
    <t>P24</t>
  </si>
  <si>
    <t>G23</t>
  </si>
  <si>
    <t>G24</t>
  </si>
  <si>
    <t>P25</t>
  </si>
  <si>
    <t>P26</t>
  </si>
  <si>
    <t>G25</t>
  </si>
  <si>
    <t>G26</t>
  </si>
  <si>
    <t>P22</t>
  </si>
  <si>
    <t>P21</t>
  </si>
  <si>
    <t>P27</t>
  </si>
  <si>
    <t>P29</t>
  </si>
  <si>
    <t>G27</t>
  </si>
  <si>
    <t>G29</t>
  </si>
  <si>
    <t>P28</t>
  </si>
  <si>
    <t>P30</t>
  </si>
  <si>
    <t>G28</t>
  </si>
  <si>
    <t>G30</t>
  </si>
  <si>
    <t>M35- 1/2</t>
  </si>
  <si>
    <t>M34 - 3/4</t>
  </si>
  <si>
    <t>M33 - 5/6</t>
  </si>
  <si>
    <t>M32 - 7/8</t>
  </si>
  <si>
    <t>M31 - 9/10</t>
  </si>
  <si>
    <t>M30</t>
  </si>
  <si>
    <t>Durée des matchs 21-35</t>
  </si>
  <si>
    <t>PA1</t>
  </si>
  <si>
    <t>PA3</t>
  </si>
  <si>
    <t>PA5</t>
  </si>
  <si>
    <t>PA7</t>
  </si>
  <si>
    <t>PA9</t>
  </si>
  <si>
    <t>PB2</t>
  </si>
  <si>
    <t>PB4</t>
  </si>
  <si>
    <t>PB6</t>
  </si>
  <si>
    <t>PB8</t>
  </si>
  <si>
    <t>PB10</t>
  </si>
  <si>
    <t>Equipe 2</t>
  </si>
  <si>
    <t>Equipe 1</t>
  </si>
  <si>
    <t>Equipe 5</t>
  </si>
  <si>
    <t>Equipe 7</t>
  </si>
  <si>
    <t>Equipe 9</t>
  </si>
  <si>
    <t>Equipe 3</t>
  </si>
  <si>
    <t>Equipe 4</t>
  </si>
  <si>
    <t>Equipe 6</t>
  </si>
  <si>
    <t>Equipe 8</t>
  </si>
  <si>
    <t>horaire 1er match samedi</t>
  </si>
  <si>
    <t>Matchs arbitrés par les joueurs des équipes engagées (non forfaite) :</t>
  </si>
  <si>
    <t>Nombre de matchs de repos pour la pause repas :</t>
  </si>
  <si>
    <t>Nom</t>
  </si>
  <si>
    <t>Prénom</t>
  </si>
  <si>
    <t>Non</t>
  </si>
  <si>
    <t>horaire 1er match dimanche</t>
  </si>
  <si>
    <t>REPOS</t>
  </si>
  <si>
    <t>SELECTED</t>
  </si>
  <si>
    <t>REPAS</t>
  </si>
  <si>
    <t>LAST GAME</t>
  </si>
  <si>
    <t>$N$42</t>
  </si>
  <si>
    <t>$M$43</t>
  </si>
  <si>
    <t>$O$44</t>
  </si>
  <si>
    <t>$M$45</t>
  </si>
  <si>
    <t>$N$45</t>
  </si>
  <si>
    <t>$O$45</t>
  </si>
  <si>
    <t>$M$46</t>
  </si>
  <si>
    <t>$N$46</t>
  </si>
  <si>
    <t>$O$46</t>
  </si>
  <si>
    <t>Transport</t>
  </si>
  <si>
    <t>Hébergement</t>
  </si>
  <si>
    <t>Région</t>
  </si>
  <si>
    <t>2019-2020</t>
  </si>
  <si>
    <t>Le Puy en Velay</t>
  </si>
  <si>
    <t>14 et 15 mars 2020</t>
  </si>
  <si>
    <t>PESSAC F</t>
  </si>
  <si>
    <t xml:space="preserve"> </t>
  </si>
  <si>
    <t>Division 2 Féminine</t>
  </si>
  <si>
    <t>HYERES F</t>
  </si>
  <si>
    <t>LAGNY F</t>
  </si>
  <si>
    <t>LA ROCHELLE F</t>
  </si>
  <si>
    <t>DIDEROT XII F</t>
  </si>
  <si>
    <t>PONTIVY/QUIMPER F</t>
  </si>
  <si>
    <t>RENNES 2 F</t>
  </si>
  <si>
    <t>MARSEILLE F</t>
  </si>
  <si>
    <t>CLERMONT ANNEMASSE F</t>
  </si>
  <si>
    <t>LILLE BERCK F</t>
  </si>
  <si>
    <t>PONTIVY QUIMPER F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</si>
</sst>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i/>
      <u/>
      <sz val="12"/>
      <name val="Arial"/>
      <family val="2"/>
    </font>
    <font>
      <i/>
      <sz val="8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9"/>
      <color indexed="18"/>
      <name val="Arial"/>
      <family val="2"/>
    </font>
    <font>
      <sz val="9"/>
      <color indexed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darkGray">
        <fgColor indexed="26"/>
        <bgColor indexed="8"/>
      </patternFill>
    </fill>
    <fill>
      <patternFill patternType="gray125"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4" fillId="0" borderId="0"/>
    <xf numFmtId="0" fontId="4" fillId="0" borderId="0"/>
  </cellStyleXfs>
  <cellXfs count="240">
    <xf numFmtId="0" fontId="0" fillId="0" borderId="0" xfId="0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1" borderId="6" xfId="0" applyFont="1" applyFill="1" applyBorder="1" applyAlignment="1">
      <alignment horizontal="center" vertical="center"/>
    </xf>
    <xf numFmtId="0" fontId="1" fillId="1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1" borderId="7" xfId="0" applyFont="1" applyFill="1" applyBorder="1" applyAlignment="1">
      <alignment horizontal="center" vertical="center"/>
    </xf>
    <xf numFmtId="0" fontId="1" fillId="1" borderId="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7" fillId="0" borderId="0" xfId="0" applyFont="1" applyProtection="1"/>
    <xf numFmtId="0" fontId="8" fillId="0" borderId="0" xfId="0" applyFont="1" applyAlignment="1" applyProtection="1">
      <alignment horizontal="center"/>
    </xf>
    <xf numFmtId="0" fontId="7" fillId="0" borderId="0" xfId="0" applyFont="1" applyBorder="1" applyProtection="1"/>
    <xf numFmtId="0" fontId="7" fillId="0" borderId="0" xfId="0" applyFont="1" applyFill="1" applyProtection="1"/>
    <xf numFmtId="0" fontId="6" fillId="4" borderId="8" xfId="0" applyFont="1" applyFill="1" applyBorder="1" applyAlignment="1" applyProtection="1">
      <alignment horizontal="center"/>
    </xf>
    <xf numFmtId="0" fontId="6" fillId="4" borderId="9" xfId="0" applyFont="1" applyFill="1" applyBorder="1" applyAlignment="1" applyProtection="1">
      <alignment horizontal="center"/>
    </xf>
    <xf numFmtId="0" fontId="1" fillId="0" borderId="0" xfId="0" applyFont="1" applyProtection="1"/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20" fontId="3" fillId="0" borderId="6" xfId="0" applyNumberFormat="1" applyFont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6" fillId="0" borderId="6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7" fillId="4" borderId="11" xfId="0" applyFont="1" applyFill="1" applyBorder="1" applyAlignment="1" applyProtection="1">
      <alignment horizontal="center"/>
    </xf>
    <xf numFmtId="0" fontId="7" fillId="4" borderId="8" xfId="0" applyFont="1" applyFill="1" applyBorder="1" applyAlignment="1" applyProtection="1">
      <alignment horizontal="center"/>
    </xf>
    <xf numFmtId="0" fontId="7" fillId="4" borderId="9" xfId="0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6" fillId="4" borderId="12" xfId="0" applyFont="1" applyFill="1" applyBorder="1" applyAlignment="1" applyProtection="1">
      <alignment horizontal="center"/>
    </xf>
    <xf numFmtId="0" fontId="7" fillId="4" borderId="13" xfId="0" applyFont="1" applyFill="1" applyBorder="1" applyAlignment="1" applyProtection="1">
      <alignment horizontal="center"/>
    </xf>
    <xf numFmtId="0" fontId="7" fillId="4" borderId="14" xfId="0" applyFont="1" applyFill="1" applyBorder="1" applyAlignment="1" applyProtection="1">
      <alignment horizontal="center"/>
    </xf>
    <xf numFmtId="0" fontId="7" fillId="4" borderId="15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Alignment="1">
      <alignment horizont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>
      <alignment vertical="center"/>
    </xf>
    <xf numFmtId="20" fontId="3" fillId="0" borderId="6" xfId="0" applyNumberFormat="1" applyFont="1" applyBorder="1" applyAlignment="1" applyProtection="1">
      <alignment horizontal="center" vertical="center"/>
    </xf>
    <xf numFmtId="0" fontId="7" fillId="4" borderId="16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20" fontId="10" fillId="0" borderId="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3" applyAlignment="1">
      <alignment horizontal="left" wrapText="1"/>
    </xf>
    <xf numFmtId="0" fontId="4" fillId="0" borderId="0" xfId="3" applyAlignment="1">
      <alignment wrapText="1"/>
    </xf>
    <xf numFmtId="0" fontId="4" fillId="0" borderId="0" xfId="3"/>
    <xf numFmtId="0" fontId="1" fillId="0" borderId="8" xfId="3" applyFont="1" applyBorder="1" applyAlignment="1">
      <alignment horizontal="left" wrapText="1"/>
    </xf>
    <xf numFmtId="0" fontId="1" fillId="0" borderId="8" xfId="3" applyFont="1" applyBorder="1" applyAlignment="1">
      <alignment wrapText="1"/>
    </xf>
    <xf numFmtId="0" fontId="1" fillId="0" borderId="0" xfId="3" applyFont="1" applyAlignment="1">
      <alignment horizontal="left" wrapText="1"/>
    </xf>
    <xf numFmtId="0" fontId="1" fillId="0" borderId="0" xfId="3" applyFont="1" applyAlignment="1">
      <alignment wrapText="1"/>
    </xf>
    <xf numFmtId="0" fontId="4" fillId="0" borderId="0" xfId="3" applyAlignment="1">
      <alignment horizontal="left"/>
    </xf>
    <xf numFmtId="0" fontId="1" fillId="0" borderId="8" xfId="4" applyFont="1" applyBorder="1" applyAlignment="1">
      <alignment wrapText="1"/>
    </xf>
    <xf numFmtId="0" fontId="4" fillId="0" borderId="0" xfId="4"/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0" fillId="0" borderId="20" xfId="0" applyBorder="1" applyAlignment="1" applyProtection="1"/>
    <xf numFmtId="0" fontId="3" fillId="5" borderId="0" xfId="3" applyFont="1" applyFill="1" applyAlignment="1">
      <alignment horizontal="center"/>
    </xf>
    <xf numFmtId="0" fontId="4" fillId="5" borderId="0" xfId="3" applyFill="1"/>
    <xf numFmtId="0" fontId="4" fillId="5" borderId="0" xfId="3" applyFill="1" applyAlignment="1">
      <alignment vertical="center" wrapText="1"/>
    </xf>
    <xf numFmtId="0" fontId="3" fillId="6" borderId="8" xfId="3" applyFont="1" applyFill="1" applyBorder="1" applyAlignment="1">
      <alignment horizontal="center"/>
    </xf>
    <xf numFmtId="0" fontId="5" fillId="6" borderId="6" xfId="3" applyFont="1" applyFill="1" applyBorder="1" applyAlignment="1">
      <alignment horizontal="center"/>
    </xf>
    <xf numFmtId="0" fontId="1" fillId="5" borderId="0" xfId="3" applyFont="1" applyFill="1"/>
    <xf numFmtId="0" fontId="4" fillId="6" borderId="8" xfId="3" applyFill="1" applyBorder="1" applyAlignment="1">
      <alignment horizontal="left"/>
    </xf>
    <xf numFmtId="0" fontId="4" fillId="6" borderId="8" xfId="3" applyFill="1" applyBorder="1"/>
    <xf numFmtId="0" fontId="3" fillId="5" borderId="0" xfId="3" applyFont="1" applyFill="1" applyBorder="1" applyAlignment="1">
      <alignment horizontal="center"/>
    </xf>
    <xf numFmtId="0" fontId="4" fillId="5" borderId="0" xfId="3" applyFill="1" applyAlignment="1">
      <alignment horizontal="left"/>
    </xf>
    <xf numFmtId="0" fontId="13" fillId="4" borderId="6" xfId="0" applyFont="1" applyFill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" fillId="0" borderId="8" xfId="3" applyFont="1" applyBorder="1" applyAlignment="1" applyProtection="1">
      <alignment wrapText="1"/>
      <protection locked="0"/>
    </xf>
    <xf numFmtId="0" fontId="1" fillId="0" borderId="8" xfId="4" applyFont="1" applyBorder="1" applyAlignment="1" applyProtection="1">
      <alignment wrapText="1"/>
      <protection locked="0"/>
    </xf>
    <xf numFmtId="20" fontId="1" fillId="0" borderId="8" xfId="3" applyNumberFormat="1" applyFont="1" applyBorder="1" applyAlignment="1" applyProtection="1">
      <alignment wrapText="1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Alignment="1">
      <alignment horizontal="center"/>
    </xf>
    <xf numFmtId="0" fontId="15" fillId="0" borderId="21" xfId="0" applyFont="1" applyBorder="1" applyProtection="1"/>
    <xf numFmtId="0" fontId="1" fillId="0" borderId="23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49" fontId="4" fillId="0" borderId="8" xfId="4" applyNumberFormat="1" applyFont="1" applyFill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4" fillId="0" borderId="0" xfId="4" applyAlignment="1">
      <alignment horizontal="center"/>
    </xf>
    <xf numFmtId="0" fontId="4" fillId="0" borderId="8" xfId="4" applyBorder="1" applyAlignment="1">
      <alignment horizontal="center"/>
    </xf>
    <xf numFmtId="0" fontId="0" fillId="0" borderId="0" xfId="0" applyAlignment="1" applyProtection="1">
      <alignment vertical="center"/>
      <protection locked="0"/>
    </xf>
    <xf numFmtId="0" fontId="8" fillId="7" borderId="15" xfId="0" applyFont="1" applyFill="1" applyBorder="1" applyAlignment="1" applyProtection="1">
      <alignment horizontal="center"/>
    </xf>
    <xf numFmtId="0" fontId="8" fillId="7" borderId="24" xfId="0" applyFont="1" applyFill="1" applyBorder="1" applyAlignment="1" applyProtection="1">
      <alignment horizontal="center"/>
    </xf>
    <xf numFmtId="0" fontId="8" fillId="7" borderId="8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0" fontId="8" fillId="7" borderId="25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18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20" fillId="0" borderId="26" xfId="0" applyFont="1" applyFill="1" applyBorder="1" applyAlignment="1" applyProtection="1">
      <alignment horizontal="center" vertical="center"/>
      <protection locked="0"/>
    </xf>
    <xf numFmtId="0" fontId="21" fillId="0" borderId="27" xfId="0" applyFont="1" applyFill="1" applyBorder="1" applyAlignment="1" applyProtection="1">
      <alignment horizontal="center" vertical="center"/>
      <protection locked="0"/>
    </xf>
    <xf numFmtId="0" fontId="20" fillId="0" borderId="28" xfId="0" applyFont="1" applyFill="1" applyBorder="1" applyAlignment="1" applyProtection="1">
      <alignment horizontal="center" vertical="center"/>
      <protection locked="0"/>
    </xf>
    <xf numFmtId="0" fontId="22" fillId="0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27" xfId="0" applyFont="1" applyFill="1" applyBorder="1" applyAlignment="1" applyProtection="1">
      <alignment horizontal="center" vertical="center"/>
      <protection locked="0"/>
    </xf>
    <xf numFmtId="0" fontId="22" fillId="0" borderId="28" xfId="0" applyFont="1" applyFill="1" applyBorder="1" applyAlignment="1" applyProtection="1">
      <alignment horizontal="center" vertical="center"/>
      <protection locked="0"/>
    </xf>
    <xf numFmtId="0" fontId="22" fillId="0" borderId="29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0" fontId="24" fillId="0" borderId="29" xfId="0" applyNumberFormat="1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/>
      <protection locked="0"/>
    </xf>
    <xf numFmtId="0" fontId="24" fillId="0" borderId="28" xfId="0" applyFont="1" applyFill="1" applyBorder="1" applyAlignment="1" applyProtection="1">
      <alignment horizontal="center" vertical="center"/>
      <protection locked="0"/>
    </xf>
    <xf numFmtId="0" fontId="7" fillId="12" borderId="30" xfId="0" applyFont="1" applyFill="1" applyBorder="1" applyAlignment="1">
      <alignment vertical="center"/>
    </xf>
    <xf numFmtId="0" fontId="1" fillId="12" borderId="19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vertical="center"/>
    </xf>
    <xf numFmtId="0" fontId="1" fillId="12" borderId="31" xfId="0" applyFont="1" applyFill="1" applyBorder="1" applyAlignment="1">
      <alignment horizontal="center" vertical="center"/>
    </xf>
    <xf numFmtId="0" fontId="3" fillId="5" borderId="0" xfId="3" applyFont="1" applyFill="1"/>
    <xf numFmtId="0" fontId="7" fillId="12" borderId="9" xfId="0" applyFont="1" applyFill="1" applyBorder="1" applyAlignment="1">
      <alignment vertical="center"/>
    </xf>
    <xf numFmtId="0" fontId="1" fillId="12" borderId="32" xfId="0" applyFont="1" applyFill="1" applyBorder="1" applyAlignment="1">
      <alignment horizontal="center" vertical="center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6" fillId="4" borderId="13" xfId="0" applyFont="1" applyFill="1" applyBorder="1" applyAlignment="1" applyProtection="1">
      <alignment horizontal="center"/>
    </xf>
    <xf numFmtId="0" fontId="6" fillId="4" borderId="24" xfId="0" applyFont="1" applyFill="1" applyBorder="1" applyAlignment="1" applyProtection="1">
      <alignment horizontal="center"/>
    </xf>
    <xf numFmtId="0" fontId="6" fillId="0" borderId="8" xfId="0" applyFont="1" applyBorder="1" applyProtection="1">
      <protection locked="0"/>
    </xf>
    <xf numFmtId="0" fontId="3" fillId="0" borderId="13" xfId="3" applyFont="1" applyBorder="1" applyAlignment="1">
      <alignment horizontal="left" wrapText="1"/>
    </xf>
    <xf numFmtId="0" fontId="6" fillId="0" borderId="11" xfId="0" applyFont="1" applyBorder="1" applyProtection="1">
      <protection locked="0"/>
    </xf>
    <xf numFmtId="0" fontId="4" fillId="13" borderId="14" xfId="3" applyFill="1" applyBorder="1"/>
    <xf numFmtId="0" fontId="3" fillId="0" borderId="15" xfId="3" applyFont="1" applyBorder="1" applyAlignment="1">
      <alignment horizontal="left" wrapText="1"/>
    </xf>
    <xf numFmtId="0" fontId="4" fillId="13" borderId="25" xfId="3" applyFill="1" applyBorder="1"/>
    <xf numFmtId="0" fontId="3" fillId="0" borderId="15" xfId="3" applyFont="1" applyBorder="1" applyAlignment="1">
      <alignment horizontal="left"/>
    </xf>
    <xf numFmtId="0" fontId="3" fillId="0" borderId="24" xfId="3" applyFont="1" applyBorder="1" applyAlignment="1">
      <alignment horizontal="left"/>
    </xf>
    <xf numFmtId="0" fontId="6" fillId="0" borderId="9" xfId="0" applyFont="1" applyBorder="1" applyProtection="1">
      <protection locked="0"/>
    </xf>
    <xf numFmtId="0" fontId="4" fillId="13" borderId="12" xfId="3" applyFill="1" applyBorder="1"/>
    <xf numFmtId="0" fontId="4" fillId="13" borderId="33" xfId="3" applyFill="1" applyBorder="1"/>
    <xf numFmtId="20" fontId="1" fillId="0" borderId="8" xfId="4" applyNumberFormat="1" applyFont="1" applyBorder="1" applyAlignment="1">
      <alignment wrapText="1"/>
    </xf>
    <xf numFmtId="0" fontId="9" fillId="0" borderId="8" xfId="4" applyFont="1" applyBorder="1" applyAlignment="1"/>
    <xf numFmtId="0" fontId="1" fillId="0" borderId="8" xfId="4" applyFont="1" applyBorder="1" applyAlignment="1">
      <alignment horizontal="center"/>
    </xf>
    <xf numFmtId="0" fontId="1" fillId="0" borderId="8" xfId="4" applyFont="1" applyBorder="1" applyAlignment="1">
      <alignment horizontal="center" vertical="center" wrapText="1"/>
    </xf>
    <xf numFmtId="0" fontId="6" fillId="0" borderId="8" xfId="4" applyFont="1" applyBorder="1"/>
    <xf numFmtId="49" fontId="4" fillId="0" borderId="8" xfId="4" applyNumberFormat="1" applyFont="1" applyFill="1" applyBorder="1" applyAlignment="1">
      <alignment horizontal="center" shrinkToFit="1"/>
    </xf>
    <xf numFmtId="0" fontId="4" fillId="0" borderId="8" xfId="4" applyBorder="1"/>
    <xf numFmtId="0" fontId="4" fillId="0" borderId="0" xfId="4" applyAlignment="1">
      <alignment shrinkToFit="1"/>
    </xf>
    <xf numFmtId="1" fontId="6" fillId="4" borderId="34" xfId="0" applyNumberFormat="1" applyFont="1" applyFill="1" applyBorder="1" applyAlignment="1" applyProtection="1">
      <alignment horizontal="center"/>
    </xf>
    <xf numFmtId="1" fontId="6" fillId="4" borderId="35" xfId="0" applyNumberFormat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0" borderId="0" xfId="0" applyFont="1"/>
    <xf numFmtId="0" fontId="6" fillId="4" borderId="21" xfId="0" applyFont="1" applyFill="1" applyBorder="1" applyAlignment="1" applyProtection="1">
      <alignment horizontal="center"/>
    </xf>
    <xf numFmtId="0" fontId="6" fillId="4" borderId="36" xfId="0" applyFont="1" applyFill="1" applyBorder="1" applyProtection="1"/>
    <xf numFmtId="0" fontId="6" fillId="0" borderId="0" xfId="0" applyFont="1" applyBorder="1" applyProtection="1"/>
    <xf numFmtId="0" fontId="6" fillId="4" borderId="32" xfId="0" applyFont="1" applyFill="1" applyBorder="1" applyAlignment="1" applyProtection="1">
      <alignment horizontal="center"/>
    </xf>
    <xf numFmtId="0" fontId="6" fillId="4" borderId="37" xfId="0" applyFont="1" applyFill="1" applyBorder="1" applyProtection="1"/>
    <xf numFmtId="0" fontId="6" fillId="4" borderId="21" xfId="0" applyFont="1" applyFill="1" applyBorder="1" applyAlignment="1" applyProtection="1">
      <alignment horizontal="center"/>
      <protection locked="0"/>
    </xf>
    <xf numFmtId="0" fontId="6" fillId="4" borderId="32" xfId="0" applyFont="1" applyFill="1" applyBorder="1" applyAlignment="1" applyProtection="1">
      <alignment horizontal="center"/>
      <protection locked="0"/>
    </xf>
    <xf numFmtId="0" fontId="6" fillId="4" borderId="38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Fill="1" applyBorder="1" applyProtection="1"/>
    <xf numFmtId="0" fontId="3" fillId="9" borderId="0" xfId="0" applyFont="1" applyFill="1" applyBorder="1" applyAlignment="1">
      <alignment vertical="center"/>
    </xf>
    <xf numFmtId="0" fontId="3" fillId="9" borderId="2" xfId="0" applyFont="1" applyFill="1" applyBorder="1" applyAlignment="1">
      <alignment vertical="center"/>
    </xf>
    <xf numFmtId="0" fontId="22" fillId="10" borderId="6" xfId="0" applyFont="1" applyFill="1" applyBorder="1" applyAlignment="1" applyProtection="1">
      <alignment horizontal="center" vertical="center" shrinkToFit="1"/>
      <protection locked="0"/>
    </xf>
    <xf numFmtId="0" fontId="22" fillId="0" borderId="6" xfId="0" applyFont="1" applyFill="1" applyBorder="1" applyAlignment="1" applyProtection="1">
      <alignment horizontal="center" vertical="center" shrinkToFit="1"/>
      <protection locked="0"/>
    </xf>
    <xf numFmtId="0" fontId="22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22" fillId="10" borderId="6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22" fillId="11" borderId="6" xfId="0" applyNumberFormat="1" applyFont="1" applyFill="1" applyBorder="1" applyAlignment="1" applyProtection="1">
      <alignment horizontal="center" vertical="center" shrinkToFit="1"/>
      <protection locked="0"/>
    </xf>
    <xf numFmtId="0" fontId="23" fillId="9" borderId="0" xfId="0" applyFont="1" applyFill="1" applyBorder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11" borderId="6" xfId="0" applyFont="1" applyFill="1" applyBorder="1" applyAlignment="1" applyProtection="1">
      <alignment horizontal="center" vertical="center" shrinkToFit="1"/>
      <protection locked="0"/>
    </xf>
    <xf numFmtId="0" fontId="3" fillId="4" borderId="6" xfId="0" applyFont="1" applyFill="1" applyBorder="1" applyAlignment="1">
      <alignment horizontal="center" vertical="center" shrinkToFit="1"/>
    </xf>
    <xf numFmtId="0" fontId="1" fillId="12" borderId="8" xfId="0" applyFont="1" applyFill="1" applyBorder="1" applyAlignment="1">
      <alignment vertical="center"/>
    </xf>
    <xf numFmtId="0" fontId="4" fillId="0" borderId="0" xfId="0" applyFont="1"/>
    <xf numFmtId="0" fontId="1" fillId="0" borderId="0" xfId="0" applyFont="1" applyFill="1" applyBorder="1" applyAlignment="1" applyProtection="1">
      <alignment vertical="center"/>
    </xf>
    <xf numFmtId="0" fontId="0" fillId="0" borderId="8" xfId="0" applyBorder="1"/>
    <xf numFmtId="0" fontId="3" fillId="0" borderId="6" xfId="0" quotePrefix="1" applyFont="1" applyBorder="1" applyAlignment="1" applyProtection="1">
      <alignment horizontal="center" vertical="center"/>
      <protection locked="0"/>
    </xf>
    <xf numFmtId="0" fontId="6" fillId="0" borderId="21" xfId="0" applyFont="1" applyBorder="1" applyProtection="1"/>
    <xf numFmtId="0" fontId="6" fillId="0" borderId="19" xfId="0" applyFont="1" applyBorder="1" applyProtection="1"/>
    <xf numFmtId="0" fontId="6" fillId="0" borderId="19" xfId="0" applyFont="1" applyBorder="1" applyAlignment="1" applyProtection="1">
      <alignment shrinkToFit="1"/>
    </xf>
    <xf numFmtId="0" fontId="6" fillId="0" borderId="22" xfId="0" applyFont="1" applyBorder="1" applyProtection="1"/>
    <xf numFmtId="0" fontId="22" fillId="0" borderId="22" xfId="0" applyFont="1" applyBorder="1" applyProtection="1"/>
    <xf numFmtId="0" fontId="27" fillId="0" borderId="19" xfId="0" applyFont="1" applyBorder="1" applyProtection="1"/>
    <xf numFmtId="0" fontId="1" fillId="0" borderId="0" xfId="3" applyFont="1" applyAlignment="1">
      <alignment horizontal="center" wrapText="1"/>
    </xf>
    <xf numFmtId="0" fontId="1" fillId="0" borderId="19" xfId="4" applyFont="1" applyBorder="1" applyAlignment="1">
      <alignment horizontal="center"/>
    </xf>
    <xf numFmtId="0" fontId="1" fillId="0" borderId="40" xfId="4" applyFont="1" applyBorder="1" applyAlignment="1">
      <alignment horizontal="center"/>
    </xf>
    <xf numFmtId="0" fontId="1" fillId="0" borderId="20" xfId="4" applyFont="1" applyBorder="1" applyAlignment="1">
      <alignment horizontal="center"/>
    </xf>
    <xf numFmtId="0" fontId="3" fillId="9" borderId="41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19" fillId="1" borderId="3" xfId="0" applyFont="1" applyFill="1" applyBorder="1" applyAlignment="1">
      <alignment horizontal="center" vertical="center"/>
    </xf>
    <xf numFmtId="0" fontId="1" fillId="1" borderId="7" xfId="0" applyFont="1" applyFill="1" applyBorder="1" applyAlignment="1">
      <alignment horizontal="center" vertical="center"/>
    </xf>
    <xf numFmtId="0" fontId="1" fillId="1" borderId="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6" fillId="4" borderId="32" xfId="0" applyFont="1" applyFill="1" applyBorder="1" applyAlignment="1" applyProtection="1">
      <alignment horizontal="center"/>
    </xf>
    <xf numFmtId="0" fontId="6" fillId="4" borderId="48" xfId="0" applyFont="1" applyFill="1" applyBorder="1" applyAlignment="1" applyProtection="1">
      <alignment horizontal="center"/>
    </xf>
    <xf numFmtId="0" fontId="6" fillId="4" borderId="49" xfId="0" applyFont="1" applyFill="1" applyBorder="1" applyAlignment="1" applyProtection="1">
      <alignment horizontal="center"/>
    </xf>
    <xf numFmtId="0" fontId="6" fillId="4" borderId="21" xfId="0" applyFont="1" applyFill="1" applyBorder="1" applyAlignment="1" applyProtection="1">
      <alignment horizontal="center"/>
    </xf>
    <xf numFmtId="0" fontId="6" fillId="4" borderId="46" xfId="0" applyFont="1" applyFill="1" applyBorder="1" applyAlignment="1" applyProtection="1">
      <alignment horizontal="center"/>
    </xf>
    <xf numFmtId="0" fontId="6" fillId="4" borderId="47" xfId="0" applyFont="1" applyFill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7" fillId="0" borderId="45" xfId="0" applyFont="1" applyBorder="1" applyAlignment="1" applyProtection="1">
      <alignment horizontal="center"/>
    </xf>
    <xf numFmtId="0" fontId="6" fillId="4" borderId="21" xfId="0" applyFont="1" applyFill="1" applyBorder="1" applyAlignment="1" applyProtection="1">
      <alignment horizontal="center"/>
      <protection locked="0"/>
    </xf>
    <xf numFmtId="0" fontId="6" fillId="4" borderId="46" xfId="0" applyFont="1" applyFill="1" applyBorder="1" applyAlignment="1" applyProtection="1">
      <alignment horizontal="center"/>
      <protection locked="0"/>
    </xf>
    <xf numFmtId="0" fontId="6" fillId="4" borderId="47" xfId="0" applyFont="1" applyFill="1" applyBorder="1" applyAlignment="1" applyProtection="1">
      <alignment horizontal="center"/>
      <protection locked="0"/>
    </xf>
    <xf numFmtId="0" fontId="6" fillId="4" borderId="32" xfId="0" applyFont="1" applyFill="1" applyBorder="1" applyAlignment="1" applyProtection="1">
      <alignment horizontal="center"/>
      <protection locked="0"/>
    </xf>
    <xf numFmtId="0" fontId="6" fillId="4" borderId="48" xfId="0" applyFont="1" applyFill="1" applyBorder="1" applyAlignment="1" applyProtection="1">
      <alignment horizontal="center"/>
      <protection locked="0"/>
    </xf>
    <xf numFmtId="0" fontId="6" fillId="4" borderId="49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/>
    </xf>
    <xf numFmtId="0" fontId="1" fillId="5" borderId="0" xfId="3" applyFont="1" applyFill="1" applyAlignment="1">
      <alignment vertical="center" wrapText="1"/>
    </xf>
    <xf numFmtId="0" fontId="3" fillId="5" borderId="0" xfId="3" applyFont="1" applyFill="1" applyAlignment="1">
      <alignment horizontal="center"/>
    </xf>
    <xf numFmtId="0" fontId="11" fillId="0" borderId="0" xfId="3" applyFont="1" applyAlignment="1">
      <alignment wrapText="1"/>
    </xf>
    <xf numFmtId="0" fontId="11" fillId="0" borderId="43" xfId="3" applyFont="1" applyBorder="1" applyAlignment="1">
      <alignment wrapText="1"/>
    </xf>
  </cellXfs>
  <cellStyles count="5">
    <cellStyle name="Euro" xfId="1"/>
    <cellStyle name="Euro 2" xfId="2"/>
    <cellStyle name="Normal" xfId="0" builtinId="0"/>
    <cellStyle name="Normal 2" xfId="3"/>
    <cellStyle name="Normal 2 2" xfId="4"/>
  </cellStyles>
  <dxfs count="3">
    <dxf>
      <font>
        <color theme="0"/>
      </font>
    </dxf>
    <dxf>
      <font>
        <color theme="8" tint="0.79998168889431442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771525</xdr:colOff>
      <xdr:row>2</xdr:row>
      <xdr:rowOff>247650</xdr:rowOff>
    </xdr:to>
    <xdr:pic>
      <xdr:nvPicPr>
        <xdr:cNvPr id="3" name="Image 1" descr="Hockey Subaquatique FFESSM - Logo negatif_rectangl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0"/>
          <a:ext cx="16002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180975</xdr:colOff>
      <xdr:row>2</xdr:row>
      <xdr:rowOff>295275</xdr:rowOff>
    </xdr:to>
    <xdr:pic>
      <xdr:nvPicPr>
        <xdr:cNvPr id="3" name="Image 1" descr="Hockey Subaquatique FFESSM - Logo negatif_rectangl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0"/>
          <a:ext cx="16573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19050</xdr:colOff>
      <xdr:row>1</xdr:row>
      <xdr:rowOff>1104900</xdr:rowOff>
    </xdr:to>
    <xdr:pic>
      <xdr:nvPicPr>
        <xdr:cNvPr id="3" name="Image 1" descr="Hockey Subaquatique FFESSM - Logo negatif_rectangl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16573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8</xdr:row>
      <xdr:rowOff>76200</xdr:rowOff>
    </xdr:from>
    <xdr:to>
      <xdr:col>2</xdr:col>
      <xdr:colOff>714375</xdr:colOff>
      <xdr:row>8</xdr:row>
      <xdr:rowOff>85725</xdr:rowOff>
    </xdr:to>
    <xdr:sp macro="" textlink="">
      <xdr:nvSpPr>
        <xdr:cNvPr id="36192" name="Line 31"/>
        <xdr:cNvSpPr>
          <a:spLocks noChangeShapeType="1"/>
        </xdr:cNvSpPr>
      </xdr:nvSpPr>
      <xdr:spPr bwMode="auto">
        <a:xfrm flipV="1">
          <a:off x="1628775" y="1524000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9</xdr:row>
      <xdr:rowOff>76200</xdr:rowOff>
    </xdr:from>
    <xdr:to>
      <xdr:col>2</xdr:col>
      <xdr:colOff>714375</xdr:colOff>
      <xdr:row>9</xdr:row>
      <xdr:rowOff>85725</xdr:rowOff>
    </xdr:to>
    <xdr:sp macro="" textlink="">
      <xdr:nvSpPr>
        <xdr:cNvPr id="36193" name="Line 32"/>
        <xdr:cNvSpPr>
          <a:spLocks noChangeShapeType="1"/>
        </xdr:cNvSpPr>
      </xdr:nvSpPr>
      <xdr:spPr bwMode="auto">
        <a:xfrm flipV="1">
          <a:off x="1628775" y="1733550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10</xdr:row>
      <xdr:rowOff>76200</xdr:rowOff>
    </xdr:from>
    <xdr:to>
      <xdr:col>2</xdr:col>
      <xdr:colOff>714375</xdr:colOff>
      <xdr:row>10</xdr:row>
      <xdr:rowOff>85725</xdr:rowOff>
    </xdr:to>
    <xdr:sp macro="" textlink="">
      <xdr:nvSpPr>
        <xdr:cNvPr id="36194" name="Line 33"/>
        <xdr:cNvSpPr>
          <a:spLocks noChangeShapeType="1"/>
        </xdr:cNvSpPr>
      </xdr:nvSpPr>
      <xdr:spPr bwMode="auto">
        <a:xfrm flipV="1">
          <a:off x="1628775" y="1943100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11</xdr:row>
      <xdr:rowOff>76200</xdr:rowOff>
    </xdr:from>
    <xdr:to>
      <xdr:col>2</xdr:col>
      <xdr:colOff>714375</xdr:colOff>
      <xdr:row>11</xdr:row>
      <xdr:rowOff>85725</xdr:rowOff>
    </xdr:to>
    <xdr:sp macro="" textlink="">
      <xdr:nvSpPr>
        <xdr:cNvPr id="36195" name="Line 34"/>
        <xdr:cNvSpPr>
          <a:spLocks noChangeShapeType="1"/>
        </xdr:cNvSpPr>
      </xdr:nvSpPr>
      <xdr:spPr bwMode="auto">
        <a:xfrm flipV="1">
          <a:off x="1628775" y="2152650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12</xdr:row>
      <xdr:rowOff>76200</xdr:rowOff>
    </xdr:from>
    <xdr:to>
      <xdr:col>2</xdr:col>
      <xdr:colOff>714375</xdr:colOff>
      <xdr:row>12</xdr:row>
      <xdr:rowOff>85725</xdr:rowOff>
    </xdr:to>
    <xdr:sp macro="" textlink="">
      <xdr:nvSpPr>
        <xdr:cNvPr id="36196" name="Line 35"/>
        <xdr:cNvSpPr>
          <a:spLocks noChangeShapeType="1"/>
        </xdr:cNvSpPr>
      </xdr:nvSpPr>
      <xdr:spPr bwMode="auto">
        <a:xfrm flipV="1">
          <a:off x="1628775" y="2362200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15</xdr:row>
      <xdr:rowOff>76200</xdr:rowOff>
    </xdr:from>
    <xdr:to>
      <xdr:col>2</xdr:col>
      <xdr:colOff>714375</xdr:colOff>
      <xdr:row>15</xdr:row>
      <xdr:rowOff>85725</xdr:rowOff>
    </xdr:to>
    <xdr:sp macro="" textlink="">
      <xdr:nvSpPr>
        <xdr:cNvPr id="36197" name="Line 36"/>
        <xdr:cNvSpPr>
          <a:spLocks noChangeShapeType="1"/>
        </xdr:cNvSpPr>
      </xdr:nvSpPr>
      <xdr:spPr bwMode="auto">
        <a:xfrm flipV="1">
          <a:off x="1628775" y="3000375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16</xdr:row>
      <xdr:rowOff>76200</xdr:rowOff>
    </xdr:from>
    <xdr:to>
      <xdr:col>2</xdr:col>
      <xdr:colOff>714375</xdr:colOff>
      <xdr:row>16</xdr:row>
      <xdr:rowOff>85725</xdr:rowOff>
    </xdr:to>
    <xdr:sp macro="" textlink="">
      <xdr:nvSpPr>
        <xdr:cNvPr id="36198" name="Line 37"/>
        <xdr:cNvSpPr>
          <a:spLocks noChangeShapeType="1"/>
        </xdr:cNvSpPr>
      </xdr:nvSpPr>
      <xdr:spPr bwMode="auto">
        <a:xfrm flipV="1">
          <a:off x="1628775" y="3209925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17</xdr:row>
      <xdr:rowOff>76200</xdr:rowOff>
    </xdr:from>
    <xdr:to>
      <xdr:col>2</xdr:col>
      <xdr:colOff>714375</xdr:colOff>
      <xdr:row>17</xdr:row>
      <xdr:rowOff>85725</xdr:rowOff>
    </xdr:to>
    <xdr:sp macro="" textlink="">
      <xdr:nvSpPr>
        <xdr:cNvPr id="36199" name="Line 38"/>
        <xdr:cNvSpPr>
          <a:spLocks noChangeShapeType="1"/>
        </xdr:cNvSpPr>
      </xdr:nvSpPr>
      <xdr:spPr bwMode="auto">
        <a:xfrm flipV="1">
          <a:off x="1628775" y="3381375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18</xdr:row>
      <xdr:rowOff>76200</xdr:rowOff>
    </xdr:from>
    <xdr:to>
      <xdr:col>2</xdr:col>
      <xdr:colOff>714375</xdr:colOff>
      <xdr:row>18</xdr:row>
      <xdr:rowOff>85725</xdr:rowOff>
    </xdr:to>
    <xdr:sp macro="" textlink="">
      <xdr:nvSpPr>
        <xdr:cNvPr id="36200" name="Line 39"/>
        <xdr:cNvSpPr>
          <a:spLocks noChangeShapeType="1"/>
        </xdr:cNvSpPr>
      </xdr:nvSpPr>
      <xdr:spPr bwMode="auto">
        <a:xfrm flipV="1">
          <a:off x="1628775" y="3543300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19</xdr:row>
      <xdr:rowOff>76200</xdr:rowOff>
    </xdr:from>
    <xdr:to>
      <xdr:col>2</xdr:col>
      <xdr:colOff>714375</xdr:colOff>
      <xdr:row>19</xdr:row>
      <xdr:rowOff>85725</xdr:rowOff>
    </xdr:to>
    <xdr:sp macro="" textlink="">
      <xdr:nvSpPr>
        <xdr:cNvPr id="36201" name="Line 40"/>
        <xdr:cNvSpPr>
          <a:spLocks noChangeShapeType="1"/>
        </xdr:cNvSpPr>
      </xdr:nvSpPr>
      <xdr:spPr bwMode="auto">
        <a:xfrm flipV="1">
          <a:off x="1628775" y="3705225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24</xdr:row>
      <xdr:rowOff>76200</xdr:rowOff>
    </xdr:from>
    <xdr:to>
      <xdr:col>10</xdr:col>
      <xdr:colOff>0</xdr:colOff>
      <xdr:row>26</xdr:row>
      <xdr:rowOff>0</xdr:rowOff>
    </xdr:to>
    <xdr:grpSp>
      <xdr:nvGrpSpPr>
        <xdr:cNvPr id="36202" name="Group 62"/>
        <xdr:cNvGrpSpPr>
          <a:grpSpLocks/>
        </xdr:cNvGrpSpPr>
      </xdr:nvGrpSpPr>
      <xdr:grpSpPr bwMode="auto">
        <a:xfrm flipV="1">
          <a:off x="3867150" y="4514850"/>
          <a:ext cx="3476625" cy="247650"/>
          <a:chOff x="548" y="289"/>
          <a:chExt cx="80" cy="37"/>
        </a:xfrm>
      </xdr:grpSpPr>
      <xdr:sp macro="" textlink="">
        <xdr:nvSpPr>
          <xdr:cNvPr id="36286" name="Line 63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65" name="Text Box 64"/>
          <xdr:cNvSpPr txBox="1">
            <a:spLocks noChangeArrowheads="1"/>
          </xdr:cNvSpPr>
        </xdr:nvSpPr>
        <xdr:spPr bwMode="auto">
          <a:xfrm>
            <a:off x="575" y="293"/>
            <a:ext cx="3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11</xdr:col>
      <xdr:colOff>28575</xdr:colOff>
      <xdr:row>3</xdr:row>
      <xdr:rowOff>152400</xdr:rowOff>
    </xdr:from>
    <xdr:to>
      <xdr:col>12</xdr:col>
      <xdr:colOff>733425</xdr:colOff>
      <xdr:row>7</xdr:row>
      <xdr:rowOff>57150</xdr:rowOff>
    </xdr:to>
    <xdr:grpSp>
      <xdr:nvGrpSpPr>
        <xdr:cNvPr id="36203" name="Group 65"/>
        <xdr:cNvGrpSpPr>
          <a:grpSpLocks/>
        </xdr:cNvGrpSpPr>
      </xdr:nvGrpSpPr>
      <xdr:grpSpPr bwMode="auto">
        <a:xfrm>
          <a:off x="8582025" y="676275"/>
          <a:ext cx="1466850" cy="609600"/>
          <a:chOff x="548" y="288"/>
          <a:chExt cx="80" cy="38"/>
        </a:xfrm>
      </xdr:grpSpPr>
      <xdr:sp macro="" textlink="">
        <xdr:nvSpPr>
          <xdr:cNvPr id="36284" name="Line 66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68" name="Text Box 67"/>
          <xdr:cNvSpPr txBox="1">
            <a:spLocks noChangeArrowheads="1"/>
          </xdr:cNvSpPr>
        </xdr:nvSpPr>
        <xdr:spPr bwMode="auto">
          <a:xfrm>
            <a:off x="574" y="288"/>
            <a:ext cx="6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11</xdr:col>
      <xdr:colOff>47625</xdr:colOff>
      <xdr:row>10</xdr:row>
      <xdr:rowOff>104775</xdr:rowOff>
    </xdr:from>
    <xdr:to>
      <xdr:col>12</xdr:col>
      <xdr:colOff>704850</xdr:colOff>
      <xdr:row>13</xdr:row>
      <xdr:rowOff>19050</xdr:rowOff>
    </xdr:to>
    <xdr:sp macro="" textlink="">
      <xdr:nvSpPr>
        <xdr:cNvPr id="36204" name="Line 68"/>
        <xdr:cNvSpPr>
          <a:spLocks noChangeShapeType="1"/>
        </xdr:cNvSpPr>
      </xdr:nvSpPr>
      <xdr:spPr bwMode="auto">
        <a:xfrm flipV="1">
          <a:off x="8601075" y="1971675"/>
          <a:ext cx="1419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11</xdr:col>
      <xdr:colOff>419100</xdr:colOff>
      <xdr:row>11</xdr:row>
      <xdr:rowOff>0</xdr:rowOff>
    </xdr:from>
    <xdr:ext cx="138037" cy="218413"/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8972550" y="2076450"/>
          <a:ext cx="128177" cy="18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G</a:t>
          </a:r>
        </a:p>
      </xdr:txBody>
    </xdr:sp>
    <xdr:clientData/>
  </xdr:oneCellAnchor>
  <xdr:twoCellAnchor>
    <xdr:from>
      <xdr:col>10</xdr:col>
      <xdr:colOff>1200150</xdr:colOff>
      <xdr:row>2</xdr:row>
      <xdr:rowOff>38100</xdr:rowOff>
    </xdr:from>
    <xdr:to>
      <xdr:col>12</xdr:col>
      <xdr:colOff>733425</xdr:colOff>
      <xdr:row>6</xdr:row>
      <xdr:rowOff>28575</xdr:rowOff>
    </xdr:to>
    <xdr:grpSp>
      <xdr:nvGrpSpPr>
        <xdr:cNvPr id="36206" name="Group 70"/>
        <xdr:cNvGrpSpPr>
          <a:grpSpLocks/>
        </xdr:cNvGrpSpPr>
      </xdr:nvGrpSpPr>
      <xdr:grpSpPr bwMode="auto">
        <a:xfrm>
          <a:off x="8543925" y="400050"/>
          <a:ext cx="1504950" cy="647700"/>
          <a:chOff x="548" y="288"/>
          <a:chExt cx="80" cy="38"/>
        </a:xfrm>
      </xdr:grpSpPr>
      <xdr:sp macro="" textlink="">
        <xdr:nvSpPr>
          <xdr:cNvPr id="36282" name="Line 71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73" name="Text Box 72"/>
          <xdr:cNvSpPr txBox="1">
            <a:spLocks noChangeArrowheads="1"/>
          </xdr:cNvSpPr>
        </xdr:nvSpPr>
        <xdr:spPr bwMode="auto">
          <a:xfrm>
            <a:off x="575" y="288"/>
            <a:ext cx="7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G</a:t>
            </a:r>
          </a:p>
          <a:p>
            <a:pPr algn="l" rtl="0">
              <a:defRPr sz="1000"/>
            </a:pPr>
            <a:endParaRPr lang="fr-FR" sz="11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11</xdr:col>
      <xdr:colOff>28575</xdr:colOff>
      <xdr:row>7</xdr:row>
      <xdr:rowOff>66675</xdr:rowOff>
    </xdr:from>
    <xdr:to>
      <xdr:col>12</xdr:col>
      <xdr:colOff>723900</xdr:colOff>
      <xdr:row>9</xdr:row>
      <xdr:rowOff>47625</xdr:rowOff>
    </xdr:to>
    <xdr:grpSp>
      <xdr:nvGrpSpPr>
        <xdr:cNvPr id="36207" name="Group 73"/>
        <xdr:cNvGrpSpPr>
          <a:grpSpLocks/>
        </xdr:cNvGrpSpPr>
      </xdr:nvGrpSpPr>
      <xdr:grpSpPr bwMode="auto">
        <a:xfrm>
          <a:off x="8582025" y="1295400"/>
          <a:ext cx="1457325" cy="409575"/>
          <a:chOff x="548" y="288"/>
          <a:chExt cx="80" cy="74"/>
        </a:xfrm>
      </xdr:grpSpPr>
      <xdr:sp macro="" textlink="">
        <xdr:nvSpPr>
          <xdr:cNvPr id="36280" name="Line 74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76" name="Text Box 75"/>
          <xdr:cNvSpPr txBox="1">
            <a:spLocks noChangeArrowheads="1"/>
          </xdr:cNvSpPr>
        </xdr:nvSpPr>
        <xdr:spPr bwMode="auto">
          <a:xfrm>
            <a:off x="574" y="288"/>
            <a:ext cx="7" cy="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G</a:t>
            </a:r>
          </a:p>
          <a:p>
            <a:pPr algn="l" rtl="0">
              <a:defRPr sz="1000"/>
            </a:pPr>
            <a:endParaRPr lang="fr-FR" sz="11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11</xdr:col>
      <xdr:colOff>19050</xdr:colOff>
      <xdr:row>8</xdr:row>
      <xdr:rowOff>95250</xdr:rowOff>
    </xdr:from>
    <xdr:to>
      <xdr:col>12</xdr:col>
      <xdr:colOff>733425</xdr:colOff>
      <xdr:row>10</xdr:row>
      <xdr:rowOff>95250</xdr:rowOff>
    </xdr:to>
    <xdr:grpSp>
      <xdr:nvGrpSpPr>
        <xdr:cNvPr id="36208" name="Group 76"/>
        <xdr:cNvGrpSpPr>
          <a:grpSpLocks/>
        </xdr:cNvGrpSpPr>
      </xdr:nvGrpSpPr>
      <xdr:grpSpPr bwMode="auto">
        <a:xfrm>
          <a:off x="8572500" y="1543050"/>
          <a:ext cx="1476375" cy="419100"/>
          <a:chOff x="548" y="289"/>
          <a:chExt cx="80" cy="88"/>
        </a:xfrm>
      </xdr:grpSpPr>
      <xdr:sp macro="" textlink="">
        <xdr:nvSpPr>
          <xdr:cNvPr id="36278" name="Line 77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79" name="Text Box 78"/>
          <xdr:cNvSpPr txBox="1">
            <a:spLocks noChangeArrowheads="1"/>
          </xdr:cNvSpPr>
        </xdr:nvSpPr>
        <xdr:spPr bwMode="auto">
          <a:xfrm>
            <a:off x="573" y="291"/>
            <a:ext cx="6" cy="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  <a:p>
            <a:pPr algn="l" rtl="0">
              <a:defRPr sz="1000"/>
            </a:pPr>
            <a:endParaRPr lang="fr-FR" sz="11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11</xdr:col>
      <xdr:colOff>28575</xdr:colOff>
      <xdr:row>11</xdr:row>
      <xdr:rowOff>161925</xdr:rowOff>
    </xdr:from>
    <xdr:to>
      <xdr:col>12</xdr:col>
      <xdr:colOff>685800</xdr:colOff>
      <xdr:row>14</xdr:row>
      <xdr:rowOff>76200</xdr:rowOff>
    </xdr:to>
    <xdr:sp macro="" textlink="">
      <xdr:nvSpPr>
        <xdr:cNvPr id="36209" name="Line 79"/>
        <xdr:cNvSpPr>
          <a:spLocks noChangeShapeType="1"/>
        </xdr:cNvSpPr>
      </xdr:nvSpPr>
      <xdr:spPr bwMode="auto">
        <a:xfrm flipV="1">
          <a:off x="8582025" y="2238375"/>
          <a:ext cx="1419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11</xdr:col>
      <xdr:colOff>638175</xdr:colOff>
      <xdr:row>12</xdr:row>
      <xdr:rowOff>104775</xdr:rowOff>
    </xdr:from>
    <xdr:ext cx="112531" cy="218413"/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9191625" y="2390775"/>
          <a:ext cx="112531" cy="18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</a:t>
          </a:r>
        </a:p>
      </xdr:txBody>
    </xdr:sp>
    <xdr:clientData/>
  </xdr:oneCellAnchor>
  <xdr:twoCellAnchor>
    <xdr:from>
      <xdr:col>11</xdr:col>
      <xdr:colOff>28575</xdr:colOff>
      <xdr:row>12</xdr:row>
      <xdr:rowOff>133350</xdr:rowOff>
    </xdr:from>
    <xdr:to>
      <xdr:col>12</xdr:col>
      <xdr:colOff>704850</xdr:colOff>
      <xdr:row>17</xdr:row>
      <xdr:rowOff>9525</xdr:rowOff>
    </xdr:to>
    <xdr:sp macro="" textlink="">
      <xdr:nvSpPr>
        <xdr:cNvPr id="36211" name="Line 81"/>
        <xdr:cNvSpPr>
          <a:spLocks noChangeShapeType="1"/>
        </xdr:cNvSpPr>
      </xdr:nvSpPr>
      <xdr:spPr bwMode="auto">
        <a:xfrm flipV="1">
          <a:off x="8582025" y="2419350"/>
          <a:ext cx="1438275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11</xdr:col>
      <xdr:colOff>485775</xdr:colOff>
      <xdr:row>14</xdr:row>
      <xdr:rowOff>38100</xdr:rowOff>
    </xdr:from>
    <xdr:ext cx="138037" cy="218413"/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9039225" y="2743200"/>
          <a:ext cx="128177" cy="18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G</a:t>
          </a:r>
        </a:p>
      </xdr:txBody>
    </xdr:sp>
    <xdr:clientData/>
  </xdr:oneCellAnchor>
  <xdr:twoCellAnchor>
    <xdr:from>
      <xdr:col>11</xdr:col>
      <xdr:colOff>47625</xdr:colOff>
      <xdr:row>13</xdr:row>
      <xdr:rowOff>171450</xdr:rowOff>
    </xdr:from>
    <xdr:to>
      <xdr:col>12</xdr:col>
      <xdr:colOff>733425</xdr:colOff>
      <xdr:row>18</xdr:row>
      <xdr:rowOff>85725</xdr:rowOff>
    </xdr:to>
    <xdr:sp macro="" textlink="">
      <xdr:nvSpPr>
        <xdr:cNvPr id="36213" name="Line 83"/>
        <xdr:cNvSpPr>
          <a:spLocks noChangeShapeType="1"/>
        </xdr:cNvSpPr>
      </xdr:nvSpPr>
      <xdr:spPr bwMode="auto">
        <a:xfrm flipV="1">
          <a:off x="8601075" y="2667000"/>
          <a:ext cx="1447800" cy="885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11</xdr:col>
      <xdr:colOff>552450</xdr:colOff>
      <xdr:row>15</xdr:row>
      <xdr:rowOff>180975</xdr:rowOff>
    </xdr:from>
    <xdr:ext cx="112531" cy="218413"/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9105900" y="3105150"/>
          <a:ext cx="112531" cy="18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</a:t>
          </a:r>
        </a:p>
      </xdr:txBody>
    </xdr:sp>
    <xdr:clientData/>
  </xdr:oneCellAnchor>
  <xdr:twoCellAnchor>
    <xdr:from>
      <xdr:col>11</xdr:col>
      <xdr:colOff>9525</xdr:colOff>
      <xdr:row>15</xdr:row>
      <xdr:rowOff>9525</xdr:rowOff>
    </xdr:from>
    <xdr:to>
      <xdr:col>12</xdr:col>
      <xdr:colOff>685800</xdr:colOff>
      <xdr:row>23</xdr:row>
      <xdr:rowOff>104775</xdr:rowOff>
    </xdr:to>
    <xdr:sp macro="" textlink="">
      <xdr:nvSpPr>
        <xdr:cNvPr id="36215" name="Line 86"/>
        <xdr:cNvSpPr>
          <a:spLocks noChangeShapeType="1"/>
        </xdr:cNvSpPr>
      </xdr:nvSpPr>
      <xdr:spPr bwMode="auto">
        <a:xfrm flipV="1">
          <a:off x="8562975" y="2933700"/>
          <a:ext cx="1438275" cy="1447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12</xdr:col>
      <xdr:colOff>180975</xdr:colOff>
      <xdr:row>16</xdr:row>
      <xdr:rowOff>95250</xdr:rowOff>
    </xdr:from>
    <xdr:ext cx="138037" cy="218413"/>
    <xdr:sp macro="" textlink="">
      <xdr:nvSpPr>
        <xdr:cNvPr id="87" name="Text Box 87"/>
        <xdr:cNvSpPr txBox="1">
          <a:spLocks noChangeArrowheads="1"/>
        </xdr:cNvSpPr>
      </xdr:nvSpPr>
      <xdr:spPr bwMode="auto">
        <a:xfrm>
          <a:off x="9496425" y="3228975"/>
          <a:ext cx="128177" cy="18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G</a:t>
          </a:r>
        </a:p>
      </xdr:txBody>
    </xdr:sp>
    <xdr:clientData/>
  </xdr:oneCellAnchor>
  <xdr:twoCellAnchor>
    <xdr:from>
      <xdr:col>11</xdr:col>
      <xdr:colOff>0</xdr:colOff>
      <xdr:row>16</xdr:row>
      <xdr:rowOff>28575</xdr:rowOff>
    </xdr:from>
    <xdr:to>
      <xdr:col>13</xdr:col>
      <xdr:colOff>38100</xdr:colOff>
      <xdr:row>24</xdr:row>
      <xdr:rowOff>76200</xdr:rowOff>
    </xdr:to>
    <xdr:sp macro="" textlink="">
      <xdr:nvSpPr>
        <xdr:cNvPr id="36217" name="Line 89"/>
        <xdr:cNvSpPr>
          <a:spLocks noChangeShapeType="1"/>
        </xdr:cNvSpPr>
      </xdr:nvSpPr>
      <xdr:spPr bwMode="auto">
        <a:xfrm flipV="1">
          <a:off x="8553450" y="3162300"/>
          <a:ext cx="1562100" cy="135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12</xdr:col>
      <xdr:colOff>314325</xdr:colOff>
      <xdr:row>18</xdr:row>
      <xdr:rowOff>152400</xdr:rowOff>
    </xdr:from>
    <xdr:ext cx="112531" cy="218413"/>
    <xdr:sp macro="" textlink="">
      <xdr:nvSpPr>
        <xdr:cNvPr id="89" name="Text Box 90"/>
        <xdr:cNvSpPr txBox="1">
          <a:spLocks noChangeArrowheads="1"/>
        </xdr:cNvSpPr>
      </xdr:nvSpPr>
      <xdr:spPr bwMode="auto">
        <a:xfrm>
          <a:off x="9629775" y="3619500"/>
          <a:ext cx="112531" cy="18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</a:t>
          </a:r>
        </a:p>
      </xdr:txBody>
    </xdr:sp>
    <xdr:clientData/>
  </xdr:oneCellAnchor>
  <xdr:twoCellAnchor editAs="oneCell">
    <xdr:from>
      <xdr:col>11</xdr:col>
      <xdr:colOff>419100</xdr:colOff>
      <xdr:row>27</xdr:row>
      <xdr:rowOff>0</xdr:rowOff>
    </xdr:from>
    <xdr:to>
      <xdr:col>11</xdr:col>
      <xdr:colOff>438150</xdr:colOff>
      <xdr:row>28</xdr:row>
      <xdr:rowOff>28575</xdr:rowOff>
    </xdr:to>
    <xdr:sp macro="" textlink="">
      <xdr:nvSpPr>
        <xdr:cNvPr id="36219" name="Text Box 69"/>
        <xdr:cNvSpPr txBox="1">
          <a:spLocks noChangeArrowheads="1"/>
        </xdr:cNvSpPr>
      </xdr:nvSpPr>
      <xdr:spPr bwMode="auto">
        <a:xfrm>
          <a:off x="8972550" y="4924425"/>
          <a:ext cx="19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485775</xdr:colOff>
      <xdr:row>27</xdr:row>
      <xdr:rowOff>0</xdr:rowOff>
    </xdr:from>
    <xdr:to>
      <xdr:col>11</xdr:col>
      <xdr:colOff>504825</xdr:colOff>
      <xdr:row>28</xdr:row>
      <xdr:rowOff>28575</xdr:rowOff>
    </xdr:to>
    <xdr:sp macro="" textlink="">
      <xdr:nvSpPr>
        <xdr:cNvPr id="36220" name="Text Box 82"/>
        <xdr:cNvSpPr txBox="1">
          <a:spLocks noChangeArrowheads="1"/>
        </xdr:cNvSpPr>
      </xdr:nvSpPr>
      <xdr:spPr bwMode="auto">
        <a:xfrm>
          <a:off x="9039225" y="4924425"/>
          <a:ext cx="19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19050</xdr:colOff>
      <xdr:row>1</xdr:row>
      <xdr:rowOff>142875</xdr:rowOff>
    </xdr:from>
    <xdr:to>
      <xdr:col>7</xdr:col>
      <xdr:colOff>742950</xdr:colOff>
      <xdr:row>3</xdr:row>
      <xdr:rowOff>66675</xdr:rowOff>
    </xdr:to>
    <xdr:grpSp>
      <xdr:nvGrpSpPr>
        <xdr:cNvPr id="36221" name="Group 1"/>
        <xdr:cNvGrpSpPr>
          <a:grpSpLocks/>
        </xdr:cNvGrpSpPr>
      </xdr:nvGrpSpPr>
      <xdr:grpSpPr bwMode="auto">
        <a:xfrm>
          <a:off x="5353050" y="342900"/>
          <a:ext cx="723900" cy="247650"/>
          <a:chOff x="468" y="201"/>
          <a:chExt cx="80" cy="57"/>
        </a:xfrm>
      </xdr:grpSpPr>
      <xdr:sp macro="" textlink="">
        <xdr:nvSpPr>
          <xdr:cNvPr id="36276" name="Line 2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292" name="Text Box 3"/>
          <xdr:cNvSpPr txBox="1">
            <a:spLocks noChangeArrowheads="1"/>
          </xdr:cNvSpPr>
        </xdr:nvSpPr>
        <xdr:spPr bwMode="auto">
          <a:xfrm>
            <a:off x="499" y="201"/>
            <a:ext cx="15" cy="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7</xdr:col>
      <xdr:colOff>19050</xdr:colOff>
      <xdr:row>18</xdr:row>
      <xdr:rowOff>76200</xdr:rowOff>
    </xdr:from>
    <xdr:to>
      <xdr:col>7</xdr:col>
      <xdr:colOff>723900</xdr:colOff>
      <xdr:row>20</xdr:row>
      <xdr:rowOff>57150</xdr:rowOff>
    </xdr:to>
    <xdr:grpSp>
      <xdr:nvGrpSpPr>
        <xdr:cNvPr id="36222" name="Group 4"/>
        <xdr:cNvGrpSpPr>
          <a:grpSpLocks/>
        </xdr:cNvGrpSpPr>
      </xdr:nvGrpSpPr>
      <xdr:grpSpPr bwMode="auto">
        <a:xfrm>
          <a:off x="5353050" y="3543300"/>
          <a:ext cx="704850" cy="304800"/>
          <a:chOff x="548" y="289"/>
          <a:chExt cx="80" cy="61"/>
        </a:xfrm>
      </xdr:grpSpPr>
      <xdr:sp macro="" textlink="">
        <xdr:nvSpPr>
          <xdr:cNvPr id="36274" name="Line 5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295" name="Text Box 6"/>
          <xdr:cNvSpPr txBox="1">
            <a:spLocks noChangeArrowheads="1"/>
          </xdr:cNvSpPr>
        </xdr:nvSpPr>
        <xdr:spPr bwMode="auto">
          <a:xfrm>
            <a:off x="575" y="306"/>
            <a:ext cx="13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7</xdr:col>
      <xdr:colOff>0</xdr:colOff>
      <xdr:row>4</xdr:row>
      <xdr:rowOff>47625</xdr:rowOff>
    </xdr:from>
    <xdr:to>
      <xdr:col>7</xdr:col>
      <xdr:colOff>714375</xdr:colOff>
      <xdr:row>8</xdr:row>
      <xdr:rowOff>0</xdr:rowOff>
    </xdr:to>
    <xdr:grpSp>
      <xdr:nvGrpSpPr>
        <xdr:cNvPr id="36223" name="Group 7"/>
        <xdr:cNvGrpSpPr>
          <a:grpSpLocks/>
        </xdr:cNvGrpSpPr>
      </xdr:nvGrpSpPr>
      <xdr:grpSpPr bwMode="auto">
        <a:xfrm>
          <a:off x="5334000" y="733425"/>
          <a:ext cx="714375" cy="714375"/>
          <a:chOff x="468" y="221"/>
          <a:chExt cx="80" cy="37"/>
        </a:xfrm>
      </xdr:grpSpPr>
      <xdr:sp macro="" textlink="">
        <xdr:nvSpPr>
          <xdr:cNvPr id="36272" name="Line 8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298" name="Text Box 9"/>
          <xdr:cNvSpPr txBox="1">
            <a:spLocks noChangeArrowheads="1"/>
          </xdr:cNvSpPr>
        </xdr:nvSpPr>
        <xdr:spPr bwMode="auto">
          <a:xfrm>
            <a:off x="510" y="223"/>
            <a:ext cx="17" cy="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7</xdr:col>
      <xdr:colOff>19050</xdr:colOff>
      <xdr:row>14</xdr:row>
      <xdr:rowOff>0</xdr:rowOff>
    </xdr:from>
    <xdr:to>
      <xdr:col>8</xdr:col>
      <xdr:colOff>9525</xdr:colOff>
      <xdr:row>17</xdr:row>
      <xdr:rowOff>123825</xdr:rowOff>
    </xdr:to>
    <xdr:grpSp>
      <xdr:nvGrpSpPr>
        <xdr:cNvPr id="36224" name="Group 10"/>
        <xdr:cNvGrpSpPr>
          <a:grpSpLocks/>
        </xdr:cNvGrpSpPr>
      </xdr:nvGrpSpPr>
      <xdr:grpSpPr bwMode="auto">
        <a:xfrm>
          <a:off x="5353050" y="2705100"/>
          <a:ext cx="752475" cy="723900"/>
          <a:chOff x="548" y="289"/>
          <a:chExt cx="80" cy="37"/>
        </a:xfrm>
      </xdr:grpSpPr>
      <xdr:sp macro="" textlink="">
        <xdr:nvSpPr>
          <xdr:cNvPr id="36270" name="Line 11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01" name="Text Box 12"/>
          <xdr:cNvSpPr txBox="1">
            <a:spLocks noChangeArrowheads="1"/>
          </xdr:cNvSpPr>
        </xdr:nvSpPr>
        <xdr:spPr bwMode="auto">
          <a:xfrm>
            <a:off x="603" y="305"/>
            <a:ext cx="13" cy="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7</xdr:col>
      <xdr:colOff>19050</xdr:colOff>
      <xdr:row>7</xdr:row>
      <xdr:rowOff>76200</xdr:rowOff>
    </xdr:from>
    <xdr:to>
      <xdr:col>7</xdr:col>
      <xdr:colOff>723900</xdr:colOff>
      <xdr:row>13</xdr:row>
      <xdr:rowOff>0</xdr:rowOff>
    </xdr:to>
    <xdr:grpSp>
      <xdr:nvGrpSpPr>
        <xdr:cNvPr id="36225" name="Group 13"/>
        <xdr:cNvGrpSpPr>
          <a:grpSpLocks/>
        </xdr:cNvGrpSpPr>
      </xdr:nvGrpSpPr>
      <xdr:grpSpPr bwMode="auto">
        <a:xfrm>
          <a:off x="5353050" y="1304925"/>
          <a:ext cx="704850" cy="1190625"/>
          <a:chOff x="468" y="221"/>
          <a:chExt cx="80" cy="37"/>
        </a:xfrm>
      </xdr:grpSpPr>
      <xdr:sp macro="" textlink="">
        <xdr:nvSpPr>
          <xdr:cNvPr id="36268" name="Line 14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04" name="Text Box 15"/>
          <xdr:cNvSpPr txBox="1">
            <a:spLocks noChangeArrowheads="1"/>
          </xdr:cNvSpPr>
        </xdr:nvSpPr>
        <xdr:spPr bwMode="auto">
          <a:xfrm>
            <a:off x="496" y="233"/>
            <a:ext cx="18" cy="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6</xdr:col>
      <xdr:colOff>742950</xdr:colOff>
      <xdr:row>9</xdr:row>
      <xdr:rowOff>47625</xdr:rowOff>
    </xdr:from>
    <xdr:to>
      <xdr:col>7</xdr:col>
      <xdr:colOff>723900</xdr:colOff>
      <xdr:row>13</xdr:row>
      <xdr:rowOff>114300</xdr:rowOff>
    </xdr:to>
    <xdr:grpSp>
      <xdr:nvGrpSpPr>
        <xdr:cNvPr id="36226" name="Group 16"/>
        <xdr:cNvGrpSpPr>
          <a:grpSpLocks/>
        </xdr:cNvGrpSpPr>
      </xdr:nvGrpSpPr>
      <xdr:grpSpPr bwMode="auto">
        <a:xfrm>
          <a:off x="5314950" y="1704975"/>
          <a:ext cx="742950" cy="904875"/>
          <a:chOff x="548" y="289"/>
          <a:chExt cx="80" cy="37"/>
        </a:xfrm>
      </xdr:grpSpPr>
      <xdr:sp macro="" textlink="">
        <xdr:nvSpPr>
          <xdr:cNvPr id="36266" name="Line 17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07" name="Text Box 18"/>
          <xdr:cNvSpPr txBox="1">
            <a:spLocks noChangeArrowheads="1"/>
          </xdr:cNvSpPr>
        </xdr:nvSpPr>
        <xdr:spPr bwMode="auto">
          <a:xfrm>
            <a:off x="580" y="306"/>
            <a:ext cx="15" cy="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7</xdr:col>
      <xdr:colOff>19050</xdr:colOff>
      <xdr:row>9</xdr:row>
      <xdr:rowOff>66675</xdr:rowOff>
    </xdr:from>
    <xdr:to>
      <xdr:col>8</xdr:col>
      <xdr:colOff>9525</xdr:colOff>
      <xdr:row>17</xdr:row>
      <xdr:rowOff>142875</xdr:rowOff>
    </xdr:to>
    <xdr:grpSp>
      <xdr:nvGrpSpPr>
        <xdr:cNvPr id="36227" name="Group 19"/>
        <xdr:cNvGrpSpPr>
          <a:grpSpLocks/>
        </xdr:cNvGrpSpPr>
      </xdr:nvGrpSpPr>
      <xdr:grpSpPr bwMode="auto">
        <a:xfrm>
          <a:off x="5353050" y="1724025"/>
          <a:ext cx="752475" cy="1724025"/>
          <a:chOff x="468" y="221"/>
          <a:chExt cx="80" cy="37"/>
        </a:xfrm>
      </xdr:grpSpPr>
      <xdr:sp macro="" textlink="">
        <xdr:nvSpPr>
          <xdr:cNvPr id="36264" name="Line 20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10" name="Text Box 21"/>
          <xdr:cNvSpPr txBox="1">
            <a:spLocks noChangeArrowheads="1"/>
          </xdr:cNvSpPr>
        </xdr:nvSpPr>
        <xdr:spPr bwMode="auto">
          <a:xfrm>
            <a:off x="495" y="236"/>
            <a:ext cx="14" cy="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7</xdr:col>
      <xdr:colOff>9525</xdr:colOff>
      <xdr:row>4</xdr:row>
      <xdr:rowOff>38100</xdr:rowOff>
    </xdr:from>
    <xdr:to>
      <xdr:col>8</xdr:col>
      <xdr:colOff>0</xdr:colOff>
      <xdr:row>12</xdr:row>
      <xdr:rowOff>0</xdr:rowOff>
    </xdr:to>
    <xdr:grpSp>
      <xdr:nvGrpSpPr>
        <xdr:cNvPr id="36228" name="Group 22"/>
        <xdr:cNvGrpSpPr>
          <a:grpSpLocks/>
        </xdr:cNvGrpSpPr>
      </xdr:nvGrpSpPr>
      <xdr:grpSpPr bwMode="auto">
        <a:xfrm flipV="1">
          <a:off x="5343525" y="723900"/>
          <a:ext cx="752475" cy="1562100"/>
          <a:chOff x="546" y="-957"/>
          <a:chExt cx="97" cy="1376"/>
        </a:xfrm>
      </xdr:grpSpPr>
      <xdr:sp macro="" textlink="">
        <xdr:nvSpPr>
          <xdr:cNvPr id="36262" name="Line 23"/>
          <xdr:cNvSpPr>
            <a:spLocks noChangeShapeType="1"/>
          </xdr:cNvSpPr>
        </xdr:nvSpPr>
        <xdr:spPr bwMode="auto">
          <a:xfrm flipV="1">
            <a:off x="546" y="-957"/>
            <a:ext cx="97" cy="13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13" name="Text Box 24"/>
          <xdr:cNvSpPr txBox="1">
            <a:spLocks noChangeArrowheads="1"/>
          </xdr:cNvSpPr>
        </xdr:nvSpPr>
        <xdr:spPr bwMode="auto">
          <a:xfrm>
            <a:off x="591" y="-202"/>
            <a:ext cx="16" cy="1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8</xdr:col>
      <xdr:colOff>752475</xdr:colOff>
      <xdr:row>1</xdr:row>
      <xdr:rowOff>47625</xdr:rowOff>
    </xdr:from>
    <xdr:to>
      <xdr:col>9</xdr:col>
      <xdr:colOff>466725</xdr:colOff>
      <xdr:row>2</xdr:row>
      <xdr:rowOff>85725</xdr:rowOff>
    </xdr:to>
    <xdr:grpSp>
      <xdr:nvGrpSpPr>
        <xdr:cNvPr id="36229" name="Group 1"/>
        <xdr:cNvGrpSpPr>
          <a:grpSpLocks/>
        </xdr:cNvGrpSpPr>
      </xdr:nvGrpSpPr>
      <xdr:grpSpPr bwMode="auto">
        <a:xfrm flipV="1">
          <a:off x="6848475" y="247650"/>
          <a:ext cx="476250" cy="200025"/>
          <a:chOff x="468" y="221"/>
          <a:chExt cx="80" cy="251"/>
        </a:xfrm>
      </xdr:grpSpPr>
      <xdr:sp macro="" textlink="">
        <xdr:nvSpPr>
          <xdr:cNvPr id="36260" name="Line 2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16" name="Text Box 3"/>
          <xdr:cNvSpPr txBox="1">
            <a:spLocks noChangeArrowheads="1"/>
          </xdr:cNvSpPr>
        </xdr:nvSpPr>
        <xdr:spPr bwMode="auto">
          <a:xfrm>
            <a:off x="497" y="233"/>
            <a:ext cx="32" cy="2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9</xdr:col>
      <xdr:colOff>0</xdr:colOff>
      <xdr:row>4</xdr:row>
      <xdr:rowOff>19050</xdr:rowOff>
    </xdr:from>
    <xdr:to>
      <xdr:col>9</xdr:col>
      <xdr:colOff>457200</xdr:colOff>
      <xdr:row>7</xdr:row>
      <xdr:rowOff>9525</xdr:rowOff>
    </xdr:to>
    <xdr:grpSp>
      <xdr:nvGrpSpPr>
        <xdr:cNvPr id="36230" name="Group 7"/>
        <xdr:cNvGrpSpPr>
          <a:grpSpLocks/>
        </xdr:cNvGrpSpPr>
      </xdr:nvGrpSpPr>
      <xdr:grpSpPr bwMode="auto">
        <a:xfrm>
          <a:off x="6858000" y="704850"/>
          <a:ext cx="457200" cy="533400"/>
          <a:chOff x="468" y="221"/>
          <a:chExt cx="80" cy="37"/>
        </a:xfrm>
      </xdr:grpSpPr>
      <xdr:sp macro="" textlink="">
        <xdr:nvSpPr>
          <xdr:cNvPr id="36258" name="Line 8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19" name="Text Box 9"/>
          <xdr:cNvSpPr txBox="1">
            <a:spLocks noChangeArrowheads="1"/>
          </xdr:cNvSpPr>
        </xdr:nvSpPr>
        <xdr:spPr bwMode="auto">
          <a:xfrm>
            <a:off x="495" y="224"/>
            <a:ext cx="17" cy="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9</xdr:col>
      <xdr:colOff>9525</xdr:colOff>
      <xdr:row>4</xdr:row>
      <xdr:rowOff>19050</xdr:rowOff>
    </xdr:from>
    <xdr:to>
      <xdr:col>10</xdr:col>
      <xdr:colOff>9525</xdr:colOff>
      <xdr:row>7</xdr:row>
      <xdr:rowOff>0</xdr:rowOff>
    </xdr:to>
    <xdr:grpSp>
      <xdr:nvGrpSpPr>
        <xdr:cNvPr id="36231" name="Group 22"/>
        <xdr:cNvGrpSpPr>
          <a:grpSpLocks/>
        </xdr:cNvGrpSpPr>
      </xdr:nvGrpSpPr>
      <xdr:grpSpPr bwMode="auto">
        <a:xfrm flipV="1">
          <a:off x="6867525" y="704850"/>
          <a:ext cx="485775" cy="523875"/>
          <a:chOff x="546" y="-957"/>
          <a:chExt cx="97" cy="1376"/>
        </a:xfrm>
      </xdr:grpSpPr>
      <xdr:sp macro="" textlink="">
        <xdr:nvSpPr>
          <xdr:cNvPr id="36256" name="Line 23"/>
          <xdr:cNvSpPr>
            <a:spLocks noChangeShapeType="1"/>
          </xdr:cNvSpPr>
        </xdr:nvSpPr>
        <xdr:spPr bwMode="auto">
          <a:xfrm flipV="1">
            <a:off x="546" y="-957"/>
            <a:ext cx="97" cy="13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22" name="Text Box 24"/>
          <xdr:cNvSpPr txBox="1">
            <a:spLocks noChangeArrowheads="1"/>
          </xdr:cNvSpPr>
        </xdr:nvSpPr>
        <xdr:spPr bwMode="auto">
          <a:xfrm>
            <a:off x="624" y="-707"/>
            <a:ext cx="17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9</xdr:col>
      <xdr:colOff>19050</xdr:colOff>
      <xdr:row>8</xdr:row>
      <xdr:rowOff>114300</xdr:rowOff>
    </xdr:from>
    <xdr:to>
      <xdr:col>9</xdr:col>
      <xdr:colOff>457200</xdr:colOff>
      <xdr:row>9</xdr:row>
      <xdr:rowOff>114300</xdr:rowOff>
    </xdr:to>
    <xdr:grpSp>
      <xdr:nvGrpSpPr>
        <xdr:cNvPr id="36232" name="Group 22"/>
        <xdr:cNvGrpSpPr>
          <a:grpSpLocks/>
        </xdr:cNvGrpSpPr>
      </xdr:nvGrpSpPr>
      <xdr:grpSpPr bwMode="auto">
        <a:xfrm flipV="1">
          <a:off x="6877050" y="1562100"/>
          <a:ext cx="438150" cy="209550"/>
          <a:chOff x="546" y="-5226"/>
          <a:chExt cx="97" cy="5645"/>
        </a:xfrm>
      </xdr:grpSpPr>
      <xdr:sp macro="" textlink="">
        <xdr:nvSpPr>
          <xdr:cNvPr id="36254" name="Line 23"/>
          <xdr:cNvSpPr>
            <a:spLocks noChangeShapeType="1"/>
          </xdr:cNvSpPr>
        </xdr:nvSpPr>
        <xdr:spPr bwMode="auto">
          <a:xfrm flipV="1">
            <a:off x="546" y="-957"/>
            <a:ext cx="97" cy="13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25" name="Text Box 24"/>
          <xdr:cNvSpPr txBox="1">
            <a:spLocks noChangeArrowheads="1"/>
          </xdr:cNvSpPr>
        </xdr:nvSpPr>
        <xdr:spPr bwMode="auto">
          <a:xfrm>
            <a:off x="590" y="-5226"/>
            <a:ext cx="17" cy="5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9</xdr:col>
      <xdr:colOff>38100</xdr:colOff>
      <xdr:row>11</xdr:row>
      <xdr:rowOff>95250</xdr:rowOff>
    </xdr:from>
    <xdr:to>
      <xdr:col>10</xdr:col>
      <xdr:colOff>0</xdr:colOff>
      <xdr:row>13</xdr:row>
      <xdr:rowOff>85725</xdr:rowOff>
    </xdr:to>
    <xdr:grpSp>
      <xdr:nvGrpSpPr>
        <xdr:cNvPr id="36233" name="Group 1"/>
        <xdr:cNvGrpSpPr>
          <a:grpSpLocks/>
        </xdr:cNvGrpSpPr>
      </xdr:nvGrpSpPr>
      <xdr:grpSpPr bwMode="auto">
        <a:xfrm flipV="1">
          <a:off x="6896100" y="2171700"/>
          <a:ext cx="447675" cy="409575"/>
          <a:chOff x="468" y="221"/>
          <a:chExt cx="80" cy="251"/>
        </a:xfrm>
      </xdr:grpSpPr>
      <xdr:sp macro="" textlink="">
        <xdr:nvSpPr>
          <xdr:cNvPr id="36252" name="Line 2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28" name="Text Box 3"/>
          <xdr:cNvSpPr txBox="1">
            <a:spLocks noChangeArrowheads="1"/>
          </xdr:cNvSpPr>
        </xdr:nvSpPr>
        <xdr:spPr bwMode="auto">
          <a:xfrm>
            <a:off x="495" y="355"/>
            <a:ext cx="34" cy="1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8</xdr:col>
      <xdr:colOff>752475</xdr:colOff>
      <xdr:row>15</xdr:row>
      <xdr:rowOff>0</xdr:rowOff>
    </xdr:from>
    <xdr:to>
      <xdr:col>9</xdr:col>
      <xdr:colOff>447675</xdr:colOff>
      <xdr:row>17</xdr:row>
      <xdr:rowOff>142875</xdr:rowOff>
    </xdr:to>
    <xdr:grpSp>
      <xdr:nvGrpSpPr>
        <xdr:cNvPr id="36234" name="Group 7"/>
        <xdr:cNvGrpSpPr>
          <a:grpSpLocks/>
        </xdr:cNvGrpSpPr>
      </xdr:nvGrpSpPr>
      <xdr:grpSpPr bwMode="auto">
        <a:xfrm>
          <a:off x="6848475" y="2924175"/>
          <a:ext cx="457200" cy="523875"/>
          <a:chOff x="468" y="221"/>
          <a:chExt cx="80" cy="37"/>
        </a:xfrm>
      </xdr:grpSpPr>
      <xdr:sp macro="" textlink="">
        <xdr:nvSpPr>
          <xdr:cNvPr id="36250" name="Line 8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31" name="Text Box 9"/>
          <xdr:cNvSpPr txBox="1">
            <a:spLocks noChangeArrowheads="1"/>
          </xdr:cNvSpPr>
        </xdr:nvSpPr>
        <xdr:spPr bwMode="auto">
          <a:xfrm>
            <a:off x="495" y="224"/>
            <a:ext cx="17" cy="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9</xdr:col>
      <xdr:colOff>19050</xdr:colOff>
      <xdr:row>14</xdr:row>
      <xdr:rowOff>19050</xdr:rowOff>
    </xdr:from>
    <xdr:to>
      <xdr:col>10</xdr:col>
      <xdr:colOff>19050</xdr:colOff>
      <xdr:row>16</xdr:row>
      <xdr:rowOff>142875</xdr:rowOff>
    </xdr:to>
    <xdr:grpSp>
      <xdr:nvGrpSpPr>
        <xdr:cNvPr id="36235" name="Group 22"/>
        <xdr:cNvGrpSpPr>
          <a:grpSpLocks/>
        </xdr:cNvGrpSpPr>
      </xdr:nvGrpSpPr>
      <xdr:grpSpPr bwMode="auto">
        <a:xfrm flipV="1">
          <a:off x="6877050" y="2724150"/>
          <a:ext cx="485775" cy="552450"/>
          <a:chOff x="546" y="-957"/>
          <a:chExt cx="97" cy="1376"/>
        </a:xfrm>
      </xdr:grpSpPr>
      <xdr:sp macro="" textlink="">
        <xdr:nvSpPr>
          <xdr:cNvPr id="36248" name="Line 23"/>
          <xdr:cNvSpPr>
            <a:spLocks noChangeShapeType="1"/>
          </xdr:cNvSpPr>
        </xdr:nvSpPr>
        <xdr:spPr bwMode="auto">
          <a:xfrm flipV="1">
            <a:off x="546" y="-957"/>
            <a:ext cx="97" cy="13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34" name="Text Box 24"/>
          <xdr:cNvSpPr txBox="1">
            <a:spLocks noChangeArrowheads="1"/>
          </xdr:cNvSpPr>
        </xdr:nvSpPr>
        <xdr:spPr bwMode="auto">
          <a:xfrm>
            <a:off x="624" y="-672"/>
            <a:ext cx="17" cy="4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9</xdr:col>
      <xdr:colOff>47625</xdr:colOff>
      <xdr:row>18</xdr:row>
      <xdr:rowOff>142875</xdr:rowOff>
    </xdr:from>
    <xdr:to>
      <xdr:col>9</xdr:col>
      <xdr:colOff>438150</xdr:colOff>
      <xdr:row>20</xdr:row>
      <xdr:rowOff>76200</xdr:rowOff>
    </xdr:to>
    <xdr:grpSp>
      <xdr:nvGrpSpPr>
        <xdr:cNvPr id="36236" name="Group 22"/>
        <xdr:cNvGrpSpPr>
          <a:grpSpLocks/>
        </xdr:cNvGrpSpPr>
      </xdr:nvGrpSpPr>
      <xdr:grpSpPr bwMode="auto">
        <a:xfrm>
          <a:off x="6905625" y="3609975"/>
          <a:ext cx="390525" cy="257175"/>
          <a:chOff x="546" y="-957"/>
          <a:chExt cx="97" cy="2844"/>
        </a:xfrm>
      </xdr:grpSpPr>
      <xdr:sp macro="" textlink="">
        <xdr:nvSpPr>
          <xdr:cNvPr id="36246" name="Line 23"/>
          <xdr:cNvSpPr>
            <a:spLocks noChangeShapeType="1"/>
          </xdr:cNvSpPr>
        </xdr:nvSpPr>
        <xdr:spPr bwMode="auto">
          <a:xfrm flipV="1">
            <a:off x="546" y="-957"/>
            <a:ext cx="97" cy="13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37" name="Text Box 24"/>
          <xdr:cNvSpPr txBox="1">
            <a:spLocks noChangeArrowheads="1"/>
          </xdr:cNvSpPr>
        </xdr:nvSpPr>
        <xdr:spPr bwMode="auto">
          <a:xfrm>
            <a:off x="591" y="-220"/>
            <a:ext cx="17" cy="21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  <xdr:twoCellAnchor>
    <xdr:from>
      <xdr:col>5</xdr:col>
      <xdr:colOff>66675</xdr:colOff>
      <xdr:row>19</xdr:row>
      <xdr:rowOff>57150</xdr:rowOff>
    </xdr:from>
    <xdr:to>
      <xdr:col>6</xdr:col>
      <xdr:colOff>295275</xdr:colOff>
      <xdr:row>25</xdr:row>
      <xdr:rowOff>0</xdr:rowOff>
    </xdr:to>
    <xdr:grpSp>
      <xdr:nvGrpSpPr>
        <xdr:cNvPr id="36237" name="Group 19"/>
        <xdr:cNvGrpSpPr>
          <a:grpSpLocks/>
        </xdr:cNvGrpSpPr>
      </xdr:nvGrpSpPr>
      <xdr:grpSpPr bwMode="auto">
        <a:xfrm>
          <a:off x="3876675" y="3686175"/>
          <a:ext cx="990600" cy="914400"/>
          <a:chOff x="468" y="221"/>
          <a:chExt cx="80" cy="37"/>
        </a:xfrm>
      </xdr:grpSpPr>
      <xdr:sp macro="" textlink="">
        <xdr:nvSpPr>
          <xdr:cNvPr id="36244" name="Line 20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40" name="Text Box 21"/>
          <xdr:cNvSpPr txBox="1">
            <a:spLocks noChangeArrowheads="1"/>
          </xdr:cNvSpPr>
        </xdr:nvSpPr>
        <xdr:spPr bwMode="auto">
          <a:xfrm>
            <a:off x="495" y="236"/>
            <a:ext cx="11" cy="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4</xdr:col>
      <xdr:colOff>228600</xdr:colOff>
      <xdr:row>4</xdr:row>
      <xdr:rowOff>57150</xdr:rowOff>
    </xdr:from>
    <xdr:to>
      <xdr:col>4</xdr:col>
      <xdr:colOff>733425</xdr:colOff>
      <xdr:row>22</xdr:row>
      <xdr:rowOff>85725</xdr:rowOff>
    </xdr:to>
    <xdr:grpSp>
      <xdr:nvGrpSpPr>
        <xdr:cNvPr id="36238" name="Group 19"/>
        <xdr:cNvGrpSpPr>
          <a:grpSpLocks/>
        </xdr:cNvGrpSpPr>
      </xdr:nvGrpSpPr>
      <xdr:grpSpPr bwMode="auto">
        <a:xfrm>
          <a:off x="3276600" y="742950"/>
          <a:ext cx="504825" cy="3457575"/>
          <a:chOff x="468" y="221"/>
          <a:chExt cx="80" cy="37"/>
        </a:xfrm>
      </xdr:grpSpPr>
      <xdr:sp macro="" textlink="">
        <xdr:nvSpPr>
          <xdr:cNvPr id="36242" name="Line 20"/>
          <xdr:cNvSpPr>
            <a:spLocks noChangeShapeType="1"/>
          </xdr:cNvSpPr>
        </xdr:nvSpPr>
        <xdr:spPr bwMode="auto">
          <a:xfrm flipV="1">
            <a:off x="468" y="221"/>
            <a:ext cx="80" cy="3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43" name="Text Box 21"/>
          <xdr:cNvSpPr txBox="1">
            <a:spLocks noChangeArrowheads="1"/>
          </xdr:cNvSpPr>
        </xdr:nvSpPr>
        <xdr:spPr bwMode="auto">
          <a:xfrm>
            <a:off x="495" y="236"/>
            <a:ext cx="21" cy="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FF0000"/>
                </a:solidFill>
                <a:latin typeface="Arial"/>
                <a:cs typeface="Arial"/>
              </a:rPr>
              <a:t>G</a:t>
            </a:r>
          </a:p>
        </xdr:txBody>
      </xdr:sp>
    </xdr:grpSp>
    <xdr:clientData/>
  </xdr:twoCellAnchor>
  <xdr:twoCellAnchor>
    <xdr:from>
      <xdr:col>4</xdr:col>
      <xdr:colOff>733425</xdr:colOff>
      <xdr:row>22</xdr:row>
      <xdr:rowOff>142875</xdr:rowOff>
    </xdr:from>
    <xdr:to>
      <xdr:col>10</xdr:col>
      <xdr:colOff>19050</xdr:colOff>
      <xdr:row>24</xdr:row>
      <xdr:rowOff>47625</xdr:rowOff>
    </xdr:to>
    <xdr:grpSp>
      <xdr:nvGrpSpPr>
        <xdr:cNvPr id="36239" name="Group 62"/>
        <xdr:cNvGrpSpPr>
          <a:grpSpLocks/>
        </xdr:cNvGrpSpPr>
      </xdr:nvGrpSpPr>
      <xdr:grpSpPr bwMode="auto">
        <a:xfrm flipV="1">
          <a:off x="3781425" y="4257675"/>
          <a:ext cx="3581400" cy="228600"/>
          <a:chOff x="548" y="289"/>
          <a:chExt cx="80" cy="48"/>
        </a:xfrm>
      </xdr:grpSpPr>
      <xdr:sp macro="" textlink="">
        <xdr:nvSpPr>
          <xdr:cNvPr id="36240" name="Line 63"/>
          <xdr:cNvSpPr>
            <a:spLocks noChangeShapeType="1"/>
          </xdr:cNvSpPr>
        </xdr:nvSpPr>
        <xdr:spPr bwMode="auto">
          <a:xfrm>
            <a:off x="548" y="289"/>
            <a:ext cx="8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46" name="Text Box 64"/>
          <xdr:cNvSpPr txBox="1">
            <a:spLocks noChangeArrowheads="1"/>
          </xdr:cNvSpPr>
        </xdr:nvSpPr>
        <xdr:spPr bwMode="auto">
          <a:xfrm>
            <a:off x="575" y="291"/>
            <a:ext cx="3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7432" rIns="0" bIns="0" anchor="t" upright="1">
            <a:spAutoFit/>
          </a:bodyPr>
          <a:lstStyle/>
          <a:p>
            <a:pPr algn="l" rtl="0">
              <a:defRPr sz="1000"/>
            </a:pPr>
            <a:r>
              <a:rPr lang="fr-FR" sz="1100" b="1" i="0" strike="noStrike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>
    <tabColor rgb="FFFF0000"/>
  </sheetPr>
  <dimension ref="A2:D48"/>
  <sheetViews>
    <sheetView workbookViewId="0">
      <selection activeCell="G21" sqref="G21"/>
    </sheetView>
  </sheetViews>
  <sheetFormatPr baseColWidth="10" defaultRowHeight="12.75"/>
  <cols>
    <col min="1" max="1" width="11.42578125" style="68"/>
    <col min="2" max="2" width="42.5703125" style="63" customWidth="1"/>
    <col min="3" max="3" width="38.140625" style="63" customWidth="1"/>
    <col min="4" max="16384" width="11.42578125" style="63"/>
  </cols>
  <sheetData>
    <row r="2" spans="1:3">
      <c r="A2" s="61"/>
      <c r="B2" s="62"/>
      <c r="C2" s="63" t="s">
        <v>184</v>
      </c>
    </row>
    <row r="3" spans="1:3">
      <c r="A3" s="61"/>
      <c r="B3" s="62"/>
    </row>
    <row r="4" spans="1:3" ht="18.75" customHeight="1">
      <c r="A4" s="64">
        <v>1</v>
      </c>
      <c r="B4" s="65" t="s">
        <v>32</v>
      </c>
      <c r="C4" s="96" t="s">
        <v>180</v>
      </c>
    </row>
    <row r="5" spans="1:3" ht="15.75">
      <c r="A5" s="64">
        <v>2</v>
      </c>
      <c r="B5" s="65" t="s">
        <v>33</v>
      </c>
      <c r="C5" s="96" t="s">
        <v>185</v>
      </c>
    </row>
    <row r="6" spans="1:3" ht="15.75">
      <c r="A6" s="64">
        <v>3</v>
      </c>
      <c r="B6" s="65" t="s">
        <v>34</v>
      </c>
      <c r="C6" s="96" t="s">
        <v>182</v>
      </c>
    </row>
    <row r="7" spans="1:3" ht="15.75">
      <c r="A7" s="64">
        <v>4</v>
      </c>
      <c r="B7" s="65" t="s">
        <v>35</v>
      </c>
      <c r="C7" s="96" t="s">
        <v>181</v>
      </c>
    </row>
    <row r="8" spans="1:3" s="70" customFormat="1" ht="31.5">
      <c r="A8" s="64">
        <v>5</v>
      </c>
      <c r="B8" s="69" t="s">
        <v>67</v>
      </c>
      <c r="C8" s="97" t="s">
        <v>65</v>
      </c>
    </row>
    <row r="9" spans="1:3" ht="15.75">
      <c r="C9" s="98">
        <v>2.0833333333333332E-2</v>
      </c>
    </row>
    <row r="10" spans="1:3" ht="31.5">
      <c r="A10" s="64">
        <v>6</v>
      </c>
      <c r="B10" s="65" t="s">
        <v>109</v>
      </c>
      <c r="C10" s="97" t="s">
        <v>68</v>
      </c>
    </row>
    <row r="11" spans="1:3" ht="15.75">
      <c r="A11" s="64"/>
      <c r="B11" s="65"/>
      <c r="C11" s="98">
        <v>2.361111111111111E-2</v>
      </c>
    </row>
    <row r="12" spans="1:3" ht="15.75">
      <c r="A12" s="64">
        <v>7</v>
      </c>
      <c r="B12" s="69" t="s">
        <v>157</v>
      </c>
      <c r="C12" s="151">
        <v>0.39583333333333331</v>
      </c>
    </row>
    <row r="13" spans="1:3" ht="15.75">
      <c r="A13" s="64">
        <v>8</v>
      </c>
      <c r="B13" s="69" t="s">
        <v>163</v>
      </c>
      <c r="C13" s="151">
        <v>0.33333333333333331</v>
      </c>
    </row>
    <row r="14" spans="1:3" ht="21" customHeight="1">
      <c r="A14" s="198" t="s">
        <v>71</v>
      </c>
      <c r="B14" s="198"/>
      <c r="C14" s="198"/>
    </row>
    <row r="15" spans="1:3" ht="16.5" thickBot="1">
      <c r="A15" s="66" t="s">
        <v>66</v>
      </c>
      <c r="B15" s="67"/>
      <c r="C15" s="150" t="s">
        <v>110</v>
      </c>
    </row>
    <row r="16" spans="1:3" ht="15">
      <c r="A16" s="141" t="s">
        <v>138</v>
      </c>
      <c r="B16" s="142" t="s">
        <v>186</v>
      </c>
      <c r="C16" s="143" t="s">
        <v>43</v>
      </c>
    </row>
    <row r="17" spans="1:4" ht="15">
      <c r="A17" s="144" t="s">
        <v>139</v>
      </c>
      <c r="B17" s="140" t="s">
        <v>188</v>
      </c>
      <c r="C17" s="145" t="s">
        <v>47</v>
      </c>
    </row>
    <row r="18" spans="1:4" ht="15">
      <c r="A18" s="146" t="s">
        <v>140</v>
      </c>
      <c r="B18" s="140" t="s">
        <v>189</v>
      </c>
      <c r="C18" s="145" t="s">
        <v>51</v>
      </c>
    </row>
    <row r="19" spans="1:4" ht="15">
      <c r="A19" s="146" t="s">
        <v>141</v>
      </c>
      <c r="B19" s="140" t="s">
        <v>194</v>
      </c>
      <c r="C19" s="145" t="s">
        <v>55</v>
      </c>
    </row>
    <row r="20" spans="1:4" ht="15.75" thickBot="1">
      <c r="A20" s="147" t="s">
        <v>142</v>
      </c>
      <c r="B20" s="148" t="s">
        <v>192</v>
      </c>
      <c r="C20" s="149" t="s">
        <v>58</v>
      </c>
    </row>
    <row r="22" spans="1:4" ht="16.5" thickBot="1">
      <c r="A22" s="66" t="s">
        <v>20</v>
      </c>
    </row>
    <row r="23" spans="1:4" ht="15">
      <c r="A23" s="141" t="s">
        <v>143</v>
      </c>
      <c r="B23" s="142" t="s">
        <v>183</v>
      </c>
      <c r="C23" s="143" t="s">
        <v>45</v>
      </c>
    </row>
    <row r="24" spans="1:4" ht="15">
      <c r="A24" s="144" t="s">
        <v>144</v>
      </c>
      <c r="B24" s="140" t="s">
        <v>187</v>
      </c>
      <c r="C24" s="145" t="s">
        <v>49</v>
      </c>
    </row>
    <row r="25" spans="1:4" ht="15">
      <c r="A25" s="146" t="s">
        <v>145</v>
      </c>
      <c r="B25" s="140" t="s">
        <v>195</v>
      </c>
      <c r="C25" s="145" t="s">
        <v>53</v>
      </c>
    </row>
    <row r="26" spans="1:4" ht="15">
      <c r="A26" s="146" t="s">
        <v>146</v>
      </c>
      <c r="B26" s="140" t="s">
        <v>191</v>
      </c>
      <c r="C26" s="145" t="s">
        <v>56</v>
      </c>
    </row>
    <row r="27" spans="1:4" ht="15.75" thickBot="1">
      <c r="A27" s="147" t="s">
        <v>147</v>
      </c>
      <c r="B27" s="148" t="s">
        <v>193</v>
      </c>
      <c r="C27" s="149" t="s">
        <v>60</v>
      </c>
    </row>
    <row r="30" spans="1:4" ht="18">
      <c r="A30" s="199" t="s">
        <v>158</v>
      </c>
      <c r="B30" s="200"/>
      <c r="C30" s="201"/>
      <c r="D30" s="152" t="s">
        <v>162</v>
      </c>
    </row>
    <row r="31" spans="1:4" ht="15.75">
      <c r="A31" s="199" t="s">
        <v>159</v>
      </c>
      <c r="B31" s="200"/>
      <c r="C31" s="201"/>
      <c r="D31" s="153">
        <v>3</v>
      </c>
    </row>
    <row r="32" spans="1:4" ht="15.75">
      <c r="A32" s="154"/>
      <c r="B32" s="154" t="s">
        <v>160</v>
      </c>
      <c r="C32" s="154" t="s">
        <v>161</v>
      </c>
      <c r="D32" s="154" t="s">
        <v>72</v>
      </c>
    </row>
    <row r="33" spans="1:4" ht="15">
      <c r="A33" s="107">
        <v>1</v>
      </c>
      <c r="B33" s="155"/>
      <c r="C33" s="155"/>
      <c r="D33" s="155" t="s">
        <v>149</v>
      </c>
    </row>
    <row r="34" spans="1:4" ht="15">
      <c r="A34" s="107">
        <v>2</v>
      </c>
      <c r="B34" s="155"/>
      <c r="C34" s="155"/>
      <c r="D34" s="155" t="s">
        <v>148</v>
      </c>
    </row>
    <row r="35" spans="1:4" ht="15">
      <c r="A35" s="107">
        <v>3</v>
      </c>
      <c r="B35" s="155"/>
      <c r="C35" s="155"/>
      <c r="D35" s="155" t="s">
        <v>153</v>
      </c>
    </row>
    <row r="36" spans="1:4" ht="15">
      <c r="A36" s="107">
        <v>4</v>
      </c>
      <c r="B36" s="155"/>
      <c r="C36" s="155"/>
      <c r="D36" s="155" t="s">
        <v>154</v>
      </c>
    </row>
    <row r="37" spans="1:4" ht="15">
      <c r="A37" s="107">
        <v>5</v>
      </c>
      <c r="B37" s="155"/>
      <c r="C37" s="155"/>
      <c r="D37" s="155" t="s">
        <v>150</v>
      </c>
    </row>
    <row r="38" spans="1:4" ht="15">
      <c r="A38" s="107">
        <v>6</v>
      </c>
      <c r="B38" s="155"/>
      <c r="C38" s="155"/>
      <c r="D38" s="155" t="s">
        <v>155</v>
      </c>
    </row>
    <row r="39" spans="1:4" ht="15">
      <c r="A39" s="107">
        <v>7</v>
      </c>
      <c r="B39" s="155"/>
      <c r="C39" s="155"/>
      <c r="D39" s="155" t="s">
        <v>151</v>
      </c>
    </row>
    <row r="40" spans="1:4" ht="15">
      <c r="A40" s="107">
        <v>8</v>
      </c>
      <c r="B40" s="155"/>
      <c r="C40" s="155"/>
      <c r="D40" s="155" t="s">
        <v>156</v>
      </c>
    </row>
    <row r="41" spans="1:4" ht="15">
      <c r="A41" s="107">
        <v>9</v>
      </c>
      <c r="B41" s="155"/>
      <c r="C41" s="155"/>
      <c r="D41" s="155" t="s">
        <v>152</v>
      </c>
    </row>
    <row r="42" spans="1:4" ht="15">
      <c r="A42" s="107">
        <v>10</v>
      </c>
      <c r="B42" s="155"/>
      <c r="C42" s="155"/>
      <c r="D42" s="155"/>
    </row>
    <row r="43" spans="1:4" ht="15">
      <c r="A43" s="107">
        <v>11</v>
      </c>
      <c r="B43" s="155"/>
      <c r="C43" s="155"/>
      <c r="D43" s="155"/>
    </row>
    <row r="44" spans="1:4" ht="15">
      <c r="A44" s="107">
        <v>12</v>
      </c>
      <c r="B44" s="155"/>
      <c r="C44" s="155"/>
      <c r="D44" s="155"/>
    </row>
    <row r="45" spans="1:4" ht="15">
      <c r="A45" s="107">
        <v>13</v>
      </c>
      <c r="B45" s="155"/>
      <c r="C45" s="155"/>
      <c r="D45" s="155"/>
    </row>
    <row r="46" spans="1:4" ht="15">
      <c r="A46" s="107">
        <v>14</v>
      </c>
      <c r="B46" s="155"/>
      <c r="C46" s="155"/>
      <c r="D46" s="155"/>
    </row>
    <row r="47" spans="1:4" ht="15">
      <c r="A47" s="107">
        <v>15</v>
      </c>
      <c r="B47" s="155"/>
      <c r="C47" s="155"/>
      <c r="D47" s="155"/>
    </row>
    <row r="48" spans="1:4" ht="15">
      <c r="A48" s="107">
        <v>16</v>
      </c>
      <c r="B48" s="155"/>
      <c r="C48" s="155"/>
      <c r="D48" s="155"/>
    </row>
  </sheetData>
  <mergeCells count="3">
    <mergeCell ref="A14:C14"/>
    <mergeCell ref="A30:C30"/>
    <mergeCell ref="A31:C31"/>
  </mergeCells>
  <phoneticPr fontId="25" type="noConversion"/>
  <dataValidations count="2">
    <dataValidation type="list" allowBlank="1" showInputMessage="1" showErrorMessage="1" sqref="D30">
      <formula1>"Oui,Non"</formula1>
    </dataValidation>
    <dataValidation type="list" allowBlank="1" showInputMessage="1" showErrorMessage="1" sqref="D31">
      <formula1>"0,2,3,4"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3"/>
  <dimension ref="A1:X48"/>
  <sheetViews>
    <sheetView tabSelected="1" topLeftCell="A4" zoomScaleNormal="100" zoomScaleSheetLayoutView="100" workbookViewId="0">
      <selection activeCell="U29" sqref="U29"/>
    </sheetView>
  </sheetViews>
  <sheetFormatPr baseColWidth="10" defaultRowHeight="12.75"/>
  <cols>
    <col min="1" max="2" width="8.7109375" customWidth="1"/>
    <col min="3" max="3" width="3.7109375" customWidth="1"/>
    <col min="4" max="4" width="20.28515625" customWidth="1"/>
    <col min="5" max="5" width="4.7109375" customWidth="1"/>
    <col min="6" max="6" width="1.140625" customWidth="1"/>
    <col min="7" max="8" width="7.7109375" style="1" customWidth="1"/>
    <col min="9" max="9" width="1" customWidth="1"/>
    <col min="10" max="10" width="4.7109375" customWidth="1"/>
    <col min="11" max="11" width="21.7109375" customWidth="1"/>
    <col min="12" max="12" width="1" customWidth="1"/>
    <col min="13" max="13" width="12.7109375" customWidth="1"/>
    <col min="14" max="15" width="15.28515625" customWidth="1"/>
    <col min="16" max="18" width="9.85546875" hidden="1" customWidth="1"/>
  </cols>
  <sheetData>
    <row r="1" spans="1:24" s="71" customFormat="1" ht="38.25" customHeight="1">
      <c r="F1" s="72"/>
      <c r="G1" s="211" t="s">
        <v>36</v>
      </c>
      <c r="H1" s="212"/>
      <c r="I1" s="205" t="str">
        <f>saison</f>
        <v>2019-2020</v>
      </c>
      <c r="J1" s="206"/>
      <c r="K1" s="206"/>
      <c r="L1" s="206"/>
      <c r="M1" s="206"/>
      <c r="N1" s="206"/>
      <c r="O1" s="207"/>
      <c r="P1" s="103"/>
    </row>
    <row r="2" spans="1:24" s="71" customFormat="1" ht="26.25" customHeight="1">
      <c r="F2" s="72"/>
      <c r="G2" s="211" t="s">
        <v>37</v>
      </c>
      <c r="H2" s="212"/>
      <c r="I2" s="205" t="str">
        <f>lieu</f>
        <v>Le Puy en Velay</v>
      </c>
      <c r="J2" s="206"/>
      <c r="K2" s="206"/>
      <c r="L2" s="206"/>
      <c r="M2" s="206"/>
      <c r="N2" s="206"/>
      <c r="O2" s="207"/>
      <c r="P2" s="103"/>
    </row>
    <row r="3" spans="1:24" s="73" customFormat="1" ht="21" customHeight="1">
      <c r="J3" s="216" t="s">
        <v>70</v>
      </c>
      <c r="K3" s="216"/>
      <c r="L3" s="216"/>
      <c r="M3" s="216"/>
      <c r="N3" s="216"/>
      <c r="O3" s="216"/>
    </row>
    <row r="4" spans="1:24" s="73" customFormat="1" ht="24.75" customHeight="1">
      <c r="A4" s="54" t="s">
        <v>38</v>
      </c>
      <c r="B4" s="205" t="str">
        <f>date</f>
        <v>14 et 15 mars 2020</v>
      </c>
      <c r="C4" s="206"/>
      <c r="D4" s="206"/>
      <c r="E4" s="206"/>
      <c r="F4" s="207"/>
      <c r="G4" s="79"/>
      <c r="H4" s="54" t="s">
        <v>39</v>
      </c>
      <c r="I4" s="102"/>
      <c r="K4" s="205" t="str">
        <f>catégorie</f>
        <v>Division 2 Féminine</v>
      </c>
      <c r="L4" s="206"/>
      <c r="M4" s="206"/>
      <c r="N4" s="206"/>
      <c r="O4" s="207"/>
    </row>
    <row r="5" spans="1:24" s="95" customFormat="1" ht="12.75" customHeight="1">
      <c r="A5" s="93"/>
      <c r="B5" s="204" t="s">
        <v>69</v>
      </c>
      <c r="C5" s="204"/>
      <c r="D5" s="204"/>
      <c r="E5" s="94" t="str">
        <f>edurée1</f>
        <v>2*11' + 2' mi-temps + 1 temps mort / équipe +4' inter match= 30'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3"/>
      <c r="R5" s="93"/>
      <c r="S5" s="93"/>
      <c r="T5" s="93"/>
      <c r="U5" s="93"/>
      <c r="V5" s="93"/>
      <c r="W5" s="93"/>
      <c r="X5" s="93"/>
    </row>
    <row r="6" spans="1:24" s="95" customFormat="1" ht="21" customHeight="1" thickBot="1">
      <c r="A6" s="93"/>
      <c r="B6" s="204" t="s">
        <v>137</v>
      </c>
      <c r="C6" s="204"/>
      <c r="D6" s="204"/>
      <c r="E6" s="94" t="str">
        <f>edurée2</f>
        <v>2*13' + 2' mi-temps + 1 temps mort / équipe +4' inter match= 34'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3"/>
      <c r="R6" s="93"/>
      <c r="S6" s="93"/>
      <c r="T6" s="93"/>
      <c r="U6" s="93"/>
      <c r="V6" s="93"/>
      <c r="W6" s="93"/>
      <c r="X6" s="93"/>
    </row>
    <row r="7" spans="1:24" s="10" customFormat="1" ht="21.95" customHeight="1" thickTop="1" thickBot="1">
      <c r="A7" s="2"/>
      <c r="B7" s="2"/>
      <c r="C7" s="3"/>
      <c r="D7" s="4" t="s">
        <v>17</v>
      </c>
      <c r="E7" s="5"/>
      <c r="F7" s="6"/>
      <c r="G7" s="4" t="s">
        <v>18</v>
      </c>
      <c r="H7" s="7"/>
      <c r="I7" s="8"/>
      <c r="J7" s="9" t="s">
        <v>16</v>
      </c>
      <c r="K7" s="5"/>
      <c r="L7" s="6"/>
      <c r="M7" s="213" t="s">
        <v>5</v>
      </c>
      <c r="N7" s="214"/>
      <c r="O7" s="215"/>
      <c r="P7" s="115"/>
      <c r="Q7" s="116"/>
      <c r="R7" s="115"/>
    </row>
    <row r="8" spans="1:24" s="10" customFormat="1" ht="21.95" customHeight="1" thickTop="1" thickBot="1">
      <c r="A8" s="11" t="s">
        <v>19</v>
      </c>
      <c r="B8" s="11" t="s">
        <v>0</v>
      </c>
      <c r="C8" s="12" t="s">
        <v>9</v>
      </c>
      <c r="D8" s="12" t="s">
        <v>7</v>
      </c>
      <c r="E8" s="12" t="s">
        <v>8</v>
      </c>
      <c r="F8" s="13"/>
      <c r="G8" s="12" t="s">
        <v>1</v>
      </c>
      <c r="H8" s="12" t="s">
        <v>2</v>
      </c>
      <c r="I8" s="13"/>
      <c r="J8" s="12" t="s">
        <v>8</v>
      </c>
      <c r="K8" s="12" t="s">
        <v>6</v>
      </c>
      <c r="L8" s="13"/>
      <c r="M8" s="117" t="s">
        <v>3</v>
      </c>
      <c r="N8" s="14" t="s">
        <v>4</v>
      </c>
      <c r="O8" s="15"/>
      <c r="P8" s="208" t="s">
        <v>79</v>
      </c>
      <c r="Q8" s="209"/>
      <c r="R8" s="210"/>
    </row>
    <row r="9" spans="1:24" s="10" customFormat="1" ht="17.100000000000001" customHeight="1" thickTop="1" thickBot="1">
      <c r="A9" s="30" t="s">
        <v>28</v>
      </c>
      <c r="B9" s="30">
        <f>HoraireMatchJ1</f>
        <v>0.39583333333333331</v>
      </c>
      <c r="C9" s="19">
        <v>1</v>
      </c>
      <c r="D9" s="186" t="str">
        <f>_PA1</f>
        <v>HYERES F</v>
      </c>
      <c r="E9" s="92">
        <v>1</v>
      </c>
      <c r="F9" s="16"/>
      <c r="G9" s="29"/>
      <c r="H9" s="29"/>
      <c r="I9" s="16"/>
      <c r="J9" s="92">
        <v>3</v>
      </c>
      <c r="K9" s="186" t="s">
        <v>188</v>
      </c>
      <c r="L9" s="16"/>
      <c r="M9" s="177"/>
      <c r="N9" s="178"/>
      <c r="O9" s="178"/>
      <c r="P9" s="118"/>
      <c r="Q9" s="119"/>
      <c r="R9" s="120"/>
    </row>
    <row r="10" spans="1:24" s="10" customFormat="1" ht="17.100000000000001" customHeight="1" thickTop="1" thickBot="1">
      <c r="A10" s="30" t="s">
        <v>28</v>
      </c>
      <c r="B10" s="52">
        <f t="shared" ref="B10:B26" si="0">B9+durée1</f>
        <v>0.41666666666666663</v>
      </c>
      <c r="C10" s="19">
        <v>2</v>
      </c>
      <c r="D10" s="186" t="str">
        <f>_PB2</f>
        <v>PESSAC F</v>
      </c>
      <c r="E10" s="92">
        <v>2</v>
      </c>
      <c r="F10" s="16">
        <v>2</v>
      </c>
      <c r="G10" s="29"/>
      <c r="H10" s="29"/>
      <c r="I10" s="16"/>
      <c r="J10" s="92">
        <v>4</v>
      </c>
      <c r="K10" s="186" t="str">
        <f>_PB4</f>
        <v>LAGNY F</v>
      </c>
      <c r="L10" s="16"/>
      <c r="M10" s="177"/>
      <c r="N10" s="179"/>
      <c r="O10" s="179"/>
      <c r="P10" s="121"/>
      <c r="Q10" s="122"/>
      <c r="R10" s="123"/>
    </row>
    <row r="11" spans="1:24" s="10" customFormat="1" ht="17.100000000000001" customHeight="1" thickTop="1" thickBot="1">
      <c r="A11" s="30" t="s">
        <v>28</v>
      </c>
      <c r="B11" s="52">
        <f t="shared" si="0"/>
        <v>0.43749999999999994</v>
      </c>
      <c r="C11" s="19">
        <v>3</v>
      </c>
      <c r="D11" s="186" t="str">
        <f>_PA5</f>
        <v>DIDEROT XII F</v>
      </c>
      <c r="E11" s="92">
        <v>5</v>
      </c>
      <c r="F11" s="16">
        <v>4</v>
      </c>
      <c r="G11" s="29"/>
      <c r="H11" s="29"/>
      <c r="I11" s="16"/>
      <c r="J11" s="92">
        <v>7</v>
      </c>
      <c r="K11" s="186" t="str">
        <f>_PA7</f>
        <v>LILLE BERCK F</v>
      </c>
      <c r="L11" s="16"/>
      <c r="M11" s="180"/>
      <c r="N11" s="179"/>
      <c r="O11" s="179"/>
      <c r="P11" s="121"/>
      <c r="Q11" s="122"/>
      <c r="R11" s="123"/>
    </row>
    <row r="12" spans="1:24" s="10" customFormat="1" ht="17.100000000000001" customHeight="1" thickTop="1" thickBot="1">
      <c r="A12" s="30" t="s">
        <v>28</v>
      </c>
      <c r="B12" s="52">
        <f t="shared" si="0"/>
        <v>0.45833333333333326</v>
      </c>
      <c r="C12" s="19">
        <v>4</v>
      </c>
      <c r="D12" s="186" t="str">
        <f>_PB6</f>
        <v>PONTIVY QUIMPER F</v>
      </c>
      <c r="E12" s="92">
        <v>6</v>
      </c>
      <c r="F12" s="16"/>
      <c r="G12" s="29"/>
      <c r="H12" s="29"/>
      <c r="I12" s="16"/>
      <c r="J12" s="92">
        <v>8</v>
      </c>
      <c r="K12" s="186" t="str">
        <f>_PB8</f>
        <v>RENNES 2 F</v>
      </c>
      <c r="L12" s="16"/>
      <c r="M12" s="180"/>
      <c r="N12" s="179"/>
      <c r="O12" s="178"/>
      <c r="P12" s="124"/>
      <c r="Q12" s="122"/>
      <c r="R12" s="123"/>
    </row>
    <row r="13" spans="1:24" s="10" customFormat="1" ht="17.100000000000001" customHeight="1" thickTop="1" thickBot="1">
      <c r="A13" s="30" t="s">
        <v>28</v>
      </c>
      <c r="B13" s="52">
        <f t="shared" si="0"/>
        <v>0.47916666666666657</v>
      </c>
      <c r="C13" s="19">
        <v>5</v>
      </c>
      <c r="D13" s="186" t="str">
        <f>_PA3</f>
        <v>LA ROCHELLE F</v>
      </c>
      <c r="E13" s="92">
        <v>3</v>
      </c>
      <c r="F13" s="16"/>
      <c r="G13" s="29"/>
      <c r="H13" s="29"/>
      <c r="I13" s="16"/>
      <c r="J13" s="92">
        <v>9</v>
      </c>
      <c r="K13" s="186" t="str">
        <f>_PA9</f>
        <v>MARSEILLE F</v>
      </c>
      <c r="L13" s="16"/>
      <c r="M13" s="180"/>
      <c r="N13" s="179"/>
      <c r="O13" s="178"/>
      <c r="P13" s="121"/>
      <c r="Q13" s="122"/>
      <c r="R13" s="123"/>
    </row>
    <row r="14" spans="1:24" s="10" customFormat="1" ht="17.100000000000001" customHeight="1" thickTop="1" thickBot="1">
      <c r="A14" s="30" t="s">
        <v>28</v>
      </c>
      <c r="B14" s="52">
        <f t="shared" si="0"/>
        <v>0.49999999999999989</v>
      </c>
      <c r="C14" s="19">
        <v>6</v>
      </c>
      <c r="D14" s="186" t="str">
        <f>_PB4</f>
        <v>LAGNY F</v>
      </c>
      <c r="E14" s="92">
        <v>4</v>
      </c>
      <c r="F14" s="16"/>
      <c r="G14" s="29"/>
      <c r="H14" s="29"/>
      <c r="I14" s="16"/>
      <c r="J14" s="92">
        <v>10</v>
      </c>
      <c r="K14" s="186" t="str">
        <f>_PB10</f>
        <v>CLERMONT ANNEMASSE F</v>
      </c>
      <c r="L14" s="16"/>
      <c r="M14" s="180"/>
      <c r="N14" s="179"/>
      <c r="O14" s="178"/>
      <c r="P14" s="121"/>
      <c r="Q14" s="122"/>
      <c r="R14" s="123"/>
    </row>
    <row r="15" spans="1:24" s="10" customFormat="1" ht="17.100000000000001" customHeight="1" thickTop="1" thickBot="1">
      <c r="A15" s="30" t="s">
        <v>28</v>
      </c>
      <c r="B15" s="52">
        <f t="shared" si="0"/>
        <v>0.52083333333333326</v>
      </c>
      <c r="C15" s="19">
        <v>7</v>
      </c>
      <c r="D15" s="186" t="str">
        <f>_PA1</f>
        <v>HYERES F</v>
      </c>
      <c r="E15" s="92">
        <v>1</v>
      </c>
      <c r="F15" s="16"/>
      <c r="G15" s="29"/>
      <c r="H15" s="29"/>
      <c r="I15" s="16"/>
      <c r="J15" s="92">
        <v>5</v>
      </c>
      <c r="K15" s="186" t="str">
        <f>_PA5</f>
        <v>DIDEROT XII F</v>
      </c>
      <c r="L15" s="16"/>
      <c r="M15" s="180"/>
      <c r="N15" s="179"/>
      <c r="O15" s="178"/>
      <c r="P15" s="121"/>
      <c r="Q15" s="122"/>
      <c r="R15" s="123"/>
    </row>
    <row r="16" spans="1:24" s="10" customFormat="1" ht="17.100000000000001" customHeight="1" thickTop="1" thickBot="1">
      <c r="A16" s="30" t="s">
        <v>28</v>
      </c>
      <c r="B16" s="52">
        <f t="shared" si="0"/>
        <v>0.54166666666666663</v>
      </c>
      <c r="C16" s="19">
        <v>8</v>
      </c>
      <c r="D16" s="186" t="str">
        <f>_PB2</f>
        <v>PESSAC F</v>
      </c>
      <c r="E16" s="92">
        <v>2</v>
      </c>
      <c r="F16" s="16"/>
      <c r="G16" s="29"/>
      <c r="H16" s="29"/>
      <c r="I16" s="16"/>
      <c r="J16" s="92">
        <v>6</v>
      </c>
      <c r="K16" s="186" t="str">
        <f>_PB6</f>
        <v>PONTIVY QUIMPER F</v>
      </c>
      <c r="L16" s="16"/>
      <c r="M16" s="180"/>
      <c r="N16" s="179"/>
      <c r="O16" s="178"/>
      <c r="P16" s="121"/>
      <c r="Q16" s="122"/>
      <c r="R16" s="123"/>
    </row>
    <row r="17" spans="1:18" s="10" customFormat="1" ht="17.100000000000001" customHeight="1" thickTop="1" thickBot="1">
      <c r="A17" s="30" t="s">
        <v>28</v>
      </c>
      <c r="B17" s="52">
        <f t="shared" si="0"/>
        <v>0.5625</v>
      </c>
      <c r="C17" s="19">
        <v>9</v>
      </c>
      <c r="D17" s="186" t="str">
        <f>_PA7</f>
        <v>LILLE BERCK F</v>
      </c>
      <c r="E17" s="92">
        <v>7</v>
      </c>
      <c r="F17" s="16"/>
      <c r="G17" s="29"/>
      <c r="H17" s="29"/>
      <c r="I17" s="16"/>
      <c r="J17" s="92">
        <v>9</v>
      </c>
      <c r="K17" s="186" t="str">
        <f>_PA9</f>
        <v>MARSEILLE F</v>
      </c>
      <c r="L17" s="16"/>
      <c r="M17" s="180"/>
      <c r="N17" s="179"/>
      <c r="O17" s="178"/>
      <c r="P17" s="121"/>
      <c r="Q17" s="122"/>
      <c r="R17" s="123"/>
    </row>
    <row r="18" spans="1:18" s="10" customFormat="1" ht="17.100000000000001" customHeight="1" thickTop="1" thickBot="1">
      <c r="A18" s="30" t="s">
        <v>28</v>
      </c>
      <c r="B18" s="52">
        <f t="shared" si="0"/>
        <v>0.58333333333333337</v>
      </c>
      <c r="C18" s="19">
        <v>10</v>
      </c>
      <c r="D18" s="186" t="str">
        <f>_PB8</f>
        <v>RENNES 2 F</v>
      </c>
      <c r="E18" s="92">
        <v>8</v>
      </c>
      <c r="F18" s="16"/>
      <c r="G18" s="29"/>
      <c r="H18" s="29"/>
      <c r="I18" s="16"/>
      <c r="J18" s="92">
        <v>10</v>
      </c>
      <c r="K18" s="186" t="str">
        <f>_PB10</f>
        <v>CLERMONT ANNEMASSE F</v>
      </c>
      <c r="L18" s="16"/>
      <c r="M18" s="180"/>
      <c r="N18" s="179"/>
      <c r="O18" s="181"/>
      <c r="P18" s="121"/>
      <c r="Q18" s="122"/>
      <c r="R18" s="123"/>
    </row>
    <row r="19" spans="1:18" s="10" customFormat="1" ht="17.100000000000001" customHeight="1" thickTop="1" thickBot="1">
      <c r="A19" s="30" t="s">
        <v>28</v>
      </c>
      <c r="B19" s="52">
        <f t="shared" si="0"/>
        <v>0.60416666666666674</v>
      </c>
      <c r="C19" s="202" t="s">
        <v>27</v>
      </c>
      <c r="D19" s="203"/>
      <c r="E19" s="203"/>
      <c r="F19" s="203"/>
      <c r="G19" s="203"/>
      <c r="H19" s="203"/>
      <c r="I19" s="203"/>
      <c r="J19" s="203"/>
      <c r="K19" s="203"/>
      <c r="L19" s="175"/>
      <c r="M19" s="183"/>
      <c r="N19" s="183"/>
      <c r="O19" s="183"/>
      <c r="P19" s="175"/>
      <c r="Q19" s="175"/>
      <c r="R19" s="176"/>
    </row>
    <row r="20" spans="1:18" s="10" customFormat="1" ht="17.100000000000001" customHeight="1" thickTop="1" thickBot="1">
      <c r="A20" s="30" t="s">
        <v>28</v>
      </c>
      <c r="B20" s="52">
        <f t="shared" si="0"/>
        <v>0.62500000000000011</v>
      </c>
      <c r="C20" s="19">
        <v>11</v>
      </c>
      <c r="D20" s="186" t="str">
        <f>_PA3</f>
        <v>LA ROCHELLE F</v>
      </c>
      <c r="E20" s="92">
        <v>3</v>
      </c>
      <c r="F20" s="16"/>
      <c r="G20" s="29"/>
      <c r="H20" s="29"/>
      <c r="I20" s="16"/>
      <c r="J20" s="92">
        <v>5</v>
      </c>
      <c r="K20" s="186" t="str">
        <f>_PA5</f>
        <v>DIDEROT XII F</v>
      </c>
      <c r="L20" s="16"/>
      <c r="M20" s="180"/>
      <c r="N20" s="179"/>
      <c r="O20" s="178"/>
      <c r="P20" s="121"/>
      <c r="Q20" s="122"/>
      <c r="R20" s="123"/>
    </row>
    <row r="21" spans="1:18" s="10" customFormat="1" ht="17.100000000000001" customHeight="1" thickTop="1" thickBot="1">
      <c r="A21" s="30" t="s">
        <v>28</v>
      </c>
      <c r="B21" s="52">
        <f t="shared" si="0"/>
        <v>0.64583333333333348</v>
      </c>
      <c r="C21" s="19">
        <v>12</v>
      </c>
      <c r="D21" s="186" t="str">
        <f>_PB4</f>
        <v>LAGNY F</v>
      </c>
      <c r="E21" s="92">
        <v>4</v>
      </c>
      <c r="F21" s="16"/>
      <c r="G21" s="29"/>
      <c r="H21" s="29"/>
      <c r="I21" s="16"/>
      <c r="J21" s="92">
        <v>6</v>
      </c>
      <c r="K21" s="186" t="str">
        <f>_PB6</f>
        <v>PONTIVY QUIMPER F</v>
      </c>
      <c r="L21" s="16"/>
      <c r="M21" s="180"/>
      <c r="N21" s="179"/>
      <c r="O21" s="179"/>
      <c r="P21" s="121"/>
      <c r="Q21" s="122"/>
      <c r="R21" s="123"/>
    </row>
    <row r="22" spans="1:18" s="10" customFormat="1" ht="17.100000000000001" customHeight="1" thickTop="1" thickBot="1">
      <c r="A22" s="30" t="s">
        <v>28</v>
      </c>
      <c r="B22" s="52">
        <f t="shared" si="0"/>
        <v>0.66666666666666685</v>
      </c>
      <c r="C22" s="19">
        <v>13</v>
      </c>
      <c r="D22" s="186" t="str">
        <f>_PA1</f>
        <v>HYERES F</v>
      </c>
      <c r="E22" s="92">
        <v>1</v>
      </c>
      <c r="F22" s="16"/>
      <c r="G22" s="29"/>
      <c r="H22" s="29"/>
      <c r="I22" s="16"/>
      <c r="J22" s="92">
        <v>7</v>
      </c>
      <c r="K22" s="186" t="str">
        <f>_PA7</f>
        <v>LILLE BERCK F</v>
      </c>
      <c r="L22" s="16"/>
      <c r="M22" s="177"/>
      <c r="N22" s="179"/>
      <c r="O22" s="179"/>
      <c r="P22" s="121"/>
      <c r="Q22" s="122"/>
      <c r="R22" s="123"/>
    </row>
    <row r="23" spans="1:18" s="10" customFormat="1" ht="17.100000000000001" customHeight="1" thickTop="1" thickBot="1">
      <c r="A23" s="30" t="s">
        <v>28</v>
      </c>
      <c r="B23" s="52">
        <f t="shared" si="0"/>
        <v>0.68750000000000022</v>
      </c>
      <c r="C23" s="19">
        <v>14</v>
      </c>
      <c r="D23" s="186" t="str">
        <f>_PB2</f>
        <v>PESSAC F</v>
      </c>
      <c r="E23" s="92">
        <v>2</v>
      </c>
      <c r="F23" s="16"/>
      <c r="G23" s="29"/>
      <c r="H23" s="29"/>
      <c r="I23" s="16"/>
      <c r="J23" s="92">
        <v>8</v>
      </c>
      <c r="K23" s="186" t="str">
        <f>_PB8</f>
        <v>RENNES 2 F</v>
      </c>
      <c r="L23" s="16"/>
      <c r="M23" s="180"/>
      <c r="N23" s="179"/>
      <c r="O23" s="182"/>
      <c r="P23" s="121"/>
      <c r="Q23" s="122"/>
      <c r="R23" s="123"/>
    </row>
    <row r="24" spans="1:18" s="10" customFormat="1" ht="17.100000000000001" customHeight="1" thickTop="1" thickBot="1">
      <c r="A24" s="30" t="s">
        <v>28</v>
      </c>
      <c r="B24" s="52">
        <f t="shared" si="0"/>
        <v>0.70833333333333359</v>
      </c>
      <c r="C24" s="19">
        <v>15</v>
      </c>
      <c r="D24" s="186" t="str">
        <f>_PA5</f>
        <v>DIDEROT XII F</v>
      </c>
      <c r="E24" s="92">
        <v>5</v>
      </c>
      <c r="F24" s="16"/>
      <c r="G24" s="191"/>
      <c r="H24" s="29"/>
      <c r="I24" s="16"/>
      <c r="J24" s="92">
        <v>9</v>
      </c>
      <c r="K24" s="186" t="str">
        <f>_PA9</f>
        <v>MARSEILLE F</v>
      </c>
      <c r="L24" s="16"/>
      <c r="M24" s="180"/>
      <c r="N24" s="179"/>
      <c r="O24" s="178"/>
      <c r="P24" s="121"/>
      <c r="Q24" s="122"/>
      <c r="R24" s="123"/>
    </row>
    <row r="25" spans="1:18" s="10" customFormat="1" ht="17.100000000000001" customHeight="1" thickTop="1" thickBot="1">
      <c r="A25" s="30" t="s">
        <v>28</v>
      </c>
      <c r="B25" s="52">
        <f t="shared" si="0"/>
        <v>0.72916666666666696</v>
      </c>
      <c r="C25" s="19">
        <v>16</v>
      </c>
      <c r="D25" s="186" t="str">
        <f>_PB6</f>
        <v>PONTIVY QUIMPER F</v>
      </c>
      <c r="E25" s="92">
        <v>6</v>
      </c>
      <c r="F25" s="16"/>
      <c r="G25" s="29"/>
      <c r="H25" s="29"/>
      <c r="I25" s="16"/>
      <c r="J25" s="92">
        <v>10</v>
      </c>
      <c r="K25" s="186" t="str">
        <f>_PB10</f>
        <v>CLERMONT ANNEMASSE F</v>
      </c>
      <c r="L25" s="16"/>
      <c r="M25" s="180"/>
      <c r="N25" s="179"/>
      <c r="O25" s="178"/>
      <c r="P25" s="121"/>
      <c r="Q25" s="122"/>
      <c r="R25" s="123"/>
    </row>
    <row r="26" spans="1:18" s="10" customFormat="1" ht="17.100000000000001" customHeight="1" thickTop="1" thickBot="1">
      <c r="A26" s="30" t="s">
        <v>28</v>
      </c>
      <c r="B26" s="52">
        <f t="shared" si="0"/>
        <v>0.75000000000000033</v>
      </c>
      <c r="C26" s="19">
        <v>17</v>
      </c>
      <c r="D26" s="186" t="str">
        <f>_PA3</f>
        <v>LA ROCHELLE F</v>
      </c>
      <c r="E26" s="92">
        <v>3</v>
      </c>
      <c r="F26" s="16"/>
      <c r="G26" s="29"/>
      <c r="H26" s="29"/>
      <c r="I26" s="16"/>
      <c r="J26" s="92">
        <v>7</v>
      </c>
      <c r="K26" s="186" t="str">
        <f>_PA7</f>
        <v>LILLE BERCK F</v>
      </c>
      <c r="L26" s="16"/>
      <c r="M26" s="180"/>
      <c r="N26" s="182"/>
      <c r="O26" s="179"/>
      <c r="P26" s="121"/>
      <c r="Q26" s="122"/>
      <c r="R26" s="123"/>
    </row>
    <row r="27" spans="1:18" s="10" customFormat="1" ht="17.100000000000001" customHeight="1" thickTop="1" thickBot="1">
      <c r="A27" s="30" t="s">
        <v>28</v>
      </c>
      <c r="B27" s="52">
        <f>B26+durée1</f>
        <v>0.7708333333333337</v>
      </c>
      <c r="C27" s="19">
        <v>18</v>
      </c>
      <c r="D27" s="186" t="str">
        <f>_PB4</f>
        <v>LAGNY F</v>
      </c>
      <c r="E27" s="92">
        <v>4</v>
      </c>
      <c r="F27" s="16"/>
      <c r="G27" s="29"/>
      <c r="H27" s="29"/>
      <c r="I27" s="16"/>
      <c r="J27" s="92">
        <v>8</v>
      </c>
      <c r="K27" s="186" t="str">
        <f>_PB8</f>
        <v>RENNES 2 F</v>
      </c>
      <c r="L27" s="16"/>
      <c r="M27" s="180"/>
      <c r="N27" s="179"/>
      <c r="O27" s="178"/>
      <c r="P27" s="121"/>
      <c r="Q27" s="122"/>
      <c r="R27" s="123"/>
    </row>
    <row r="28" spans="1:18" s="10" customFormat="1" ht="17.100000000000001" customHeight="1" thickTop="1" thickBot="1">
      <c r="A28" s="30" t="s">
        <v>28</v>
      </c>
      <c r="B28" s="52">
        <f>B27+durée1</f>
        <v>0.79166666666666707</v>
      </c>
      <c r="C28" s="19">
        <v>19</v>
      </c>
      <c r="D28" s="186" t="str">
        <f>_PA1</f>
        <v>HYERES F</v>
      </c>
      <c r="E28" s="92">
        <v>1</v>
      </c>
      <c r="F28" s="16"/>
      <c r="G28" s="29"/>
      <c r="H28" s="29"/>
      <c r="I28" s="16"/>
      <c r="J28" s="92">
        <v>9</v>
      </c>
      <c r="K28" s="186" t="str">
        <f>_PA9</f>
        <v>MARSEILLE F</v>
      </c>
      <c r="L28" s="16"/>
      <c r="M28" s="180"/>
      <c r="N28" s="179"/>
      <c r="O28" s="179"/>
      <c r="P28" s="121"/>
      <c r="Q28" s="122"/>
      <c r="R28" s="123"/>
    </row>
    <row r="29" spans="1:18" s="10" customFormat="1" ht="17.25" customHeight="1" thickTop="1" thickBot="1">
      <c r="A29" s="30" t="s">
        <v>28</v>
      </c>
      <c r="B29" s="52">
        <f>B28+durée1</f>
        <v>0.81250000000000044</v>
      </c>
      <c r="C29" s="19">
        <v>20</v>
      </c>
      <c r="D29" s="186" t="str">
        <f>_PB2</f>
        <v>PESSAC F</v>
      </c>
      <c r="E29" s="92">
        <v>2</v>
      </c>
      <c r="F29" s="16"/>
      <c r="G29" s="29"/>
      <c r="H29" s="29"/>
      <c r="I29" s="16"/>
      <c r="J29" s="92">
        <v>10</v>
      </c>
      <c r="K29" s="186" t="str">
        <f>_PB10</f>
        <v>CLERMONT ANNEMASSE F</v>
      </c>
      <c r="L29" s="16"/>
      <c r="M29" s="180"/>
      <c r="N29" s="179"/>
      <c r="O29" s="179"/>
      <c r="P29" s="121"/>
      <c r="Q29" s="122"/>
      <c r="R29" s="123"/>
    </row>
    <row r="30" spans="1:18" s="10" customFormat="1" ht="17.100000000000001" customHeight="1" thickTop="1" thickBot="1">
      <c r="B30" s="52">
        <f>B29+durée1</f>
        <v>0.83333333333333381</v>
      </c>
      <c r="G30" s="108"/>
      <c r="H30" s="108"/>
      <c r="M30" s="184"/>
      <c r="N30" s="184"/>
      <c r="O30" s="184"/>
      <c r="P30" s="125"/>
      <c r="Q30" s="125"/>
      <c r="R30" s="125"/>
    </row>
    <row r="31" spans="1:18" s="10" customFormat="1" ht="17.100000000000001" customHeight="1" thickTop="1" thickBot="1">
      <c r="A31" s="59" t="s">
        <v>29</v>
      </c>
      <c r="B31" s="52">
        <f>HoraireMatchJ2</f>
        <v>0.33333333333333331</v>
      </c>
      <c r="C31" s="19">
        <f>C29+1</f>
        <v>21</v>
      </c>
      <c r="D31" s="186" t="str">
        <f ca="1">P4B</f>
        <v/>
      </c>
      <c r="E31" s="19" t="s">
        <v>26</v>
      </c>
      <c r="F31" s="16"/>
      <c r="G31" s="29"/>
      <c r="H31" s="29"/>
      <c r="I31" s="16"/>
      <c r="J31" s="19" t="s">
        <v>23</v>
      </c>
      <c r="K31" s="186" t="str">
        <f ca="1">P5A</f>
        <v/>
      </c>
      <c r="L31" s="16"/>
      <c r="M31" s="180"/>
      <c r="N31" s="179"/>
      <c r="O31" s="179"/>
      <c r="P31" s="121"/>
      <c r="Q31" s="122"/>
      <c r="R31" s="123"/>
    </row>
    <row r="32" spans="1:18" s="10" customFormat="1" ht="17.100000000000001" customHeight="1" thickTop="1" thickBot="1">
      <c r="A32" s="59" t="s">
        <v>29</v>
      </c>
      <c r="B32" s="52">
        <f t="shared" ref="B32:B46" si="1">B31+durée2</f>
        <v>0.3569444444444444</v>
      </c>
      <c r="C32" s="19">
        <f>C31+1</f>
        <v>22</v>
      </c>
      <c r="D32" s="186" t="str">
        <f ca="1">P5B</f>
        <v/>
      </c>
      <c r="E32" s="19" t="s">
        <v>25</v>
      </c>
      <c r="F32" s="16"/>
      <c r="G32" s="29"/>
      <c r="H32" s="29"/>
      <c r="I32" s="16"/>
      <c r="J32" s="19" t="s">
        <v>24</v>
      </c>
      <c r="K32" s="186" t="str">
        <f ca="1">P4A</f>
        <v/>
      </c>
      <c r="L32" s="16"/>
      <c r="M32" s="180"/>
      <c r="N32" s="179"/>
      <c r="O32" s="179"/>
      <c r="P32" s="121"/>
      <c r="Q32" s="122"/>
      <c r="R32" s="123"/>
    </row>
    <row r="33" spans="1:19" s="10" customFormat="1" ht="17.100000000000001" customHeight="1" thickTop="1" thickBot="1">
      <c r="A33" s="59" t="s">
        <v>29</v>
      </c>
      <c r="B33" s="52">
        <f t="shared" si="1"/>
        <v>0.38055555555555554</v>
      </c>
      <c r="C33" s="19">
        <f>C32+1</f>
        <v>23</v>
      </c>
      <c r="D33" s="186" t="str">
        <f ca="1">P3A</f>
        <v/>
      </c>
      <c r="E33" s="19" t="s">
        <v>14</v>
      </c>
      <c r="F33" s="16"/>
      <c r="G33" s="29"/>
      <c r="H33" s="29"/>
      <c r="I33" s="16"/>
      <c r="J33" s="19" t="s">
        <v>12</v>
      </c>
      <c r="K33" s="186" t="str">
        <f ca="1">P2B</f>
        <v/>
      </c>
      <c r="L33" s="16"/>
      <c r="M33" s="180"/>
      <c r="N33" s="179"/>
      <c r="O33" s="178"/>
      <c r="P33" s="121"/>
      <c r="Q33" s="122"/>
      <c r="R33" s="123"/>
    </row>
    <row r="34" spans="1:19" s="10" customFormat="1" ht="17.100000000000001" customHeight="1" thickTop="1" thickBot="1">
      <c r="A34" s="59" t="s">
        <v>29</v>
      </c>
      <c r="B34" s="52">
        <f t="shared" si="1"/>
        <v>0.40416666666666667</v>
      </c>
      <c r="C34" s="19">
        <f>C33+1</f>
        <v>24</v>
      </c>
      <c r="D34" s="186" t="str">
        <f ca="1">P1A</f>
        <v/>
      </c>
      <c r="E34" s="19" t="s">
        <v>10</v>
      </c>
      <c r="F34" s="16"/>
      <c r="G34" s="29"/>
      <c r="H34" s="29"/>
      <c r="I34" s="16"/>
      <c r="J34" s="19" t="s">
        <v>111</v>
      </c>
      <c r="K34" s="186" t="e">
        <f ca="1">IF(poules!H28="","",poules!H28)</f>
        <v>#NAME?</v>
      </c>
      <c r="L34" s="16"/>
      <c r="M34" s="180"/>
      <c r="N34" s="179"/>
      <c r="O34" s="178"/>
      <c r="P34" s="121"/>
      <c r="Q34" s="122"/>
      <c r="R34" s="123"/>
    </row>
    <row r="35" spans="1:19" s="10" customFormat="1" ht="17.100000000000001" customHeight="1" thickTop="1" thickBot="1">
      <c r="A35" s="59" t="s">
        <v>29</v>
      </c>
      <c r="B35" s="52">
        <f t="shared" si="1"/>
        <v>0.42777777777777781</v>
      </c>
      <c r="C35" s="19">
        <f>C34+1</f>
        <v>25</v>
      </c>
      <c r="D35" s="186" t="str">
        <f ca="1">P2A</f>
        <v/>
      </c>
      <c r="E35" s="19" t="s">
        <v>11</v>
      </c>
      <c r="F35" s="16"/>
      <c r="G35" s="29"/>
      <c r="H35" s="29"/>
      <c r="I35" s="16"/>
      <c r="J35" s="19" t="s">
        <v>15</v>
      </c>
      <c r="K35" s="186" t="str">
        <f ca="1">P3B</f>
        <v/>
      </c>
      <c r="L35" s="16"/>
      <c r="M35" s="180"/>
      <c r="N35" s="179"/>
      <c r="O35" s="178"/>
      <c r="P35" s="121"/>
      <c r="Q35" s="122"/>
      <c r="R35" s="123"/>
    </row>
    <row r="36" spans="1:19" s="10" customFormat="1" ht="14.25" thickTop="1" thickBot="1">
      <c r="A36" s="59" t="s">
        <v>29</v>
      </c>
      <c r="B36" s="52">
        <f t="shared" si="1"/>
        <v>0.45138888888888895</v>
      </c>
      <c r="C36" s="19">
        <f>C35+1</f>
        <v>26</v>
      </c>
      <c r="D36" s="186" t="e">
        <f ca="1">IF(poules!H31="","",poules!H31)</f>
        <v>#NAME?</v>
      </c>
      <c r="E36" s="19" t="s">
        <v>112</v>
      </c>
      <c r="F36" s="16"/>
      <c r="G36" s="29"/>
      <c r="H36" s="29"/>
      <c r="I36" s="16"/>
      <c r="J36" s="32" t="s">
        <v>13</v>
      </c>
      <c r="K36" s="186" t="str">
        <f ca="1">P1B</f>
        <v/>
      </c>
      <c r="L36" s="16"/>
      <c r="M36" s="180"/>
      <c r="N36" s="179"/>
      <c r="O36" s="178"/>
    </row>
    <row r="37" spans="1:19" s="10" customFormat="1" ht="16.5" customHeight="1" thickTop="1" thickBot="1">
      <c r="A37" s="59" t="s">
        <v>29</v>
      </c>
      <c r="B37" s="52">
        <f t="shared" si="1"/>
        <v>0.47500000000000009</v>
      </c>
      <c r="C37" s="202" t="s">
        <v>27</v>
      </c>
      <c r="D37" s="203"/>
      <c r="E37" s="203"/>
      <c r="F37" s="203"/>
      <c r="G37" s="203"/>
      <c r="H37" s="203"/>
      <c r="I37" s="203"/>
      <c r="J37" s="203"/>
      <c r="K37" s="203"/>
      <c r="L37" s="175"/>
      <c r="M37" s="183"/>
      <c r="N37" s="183"/>
      <c r="O37" s="183"/>
      <c r="P37" s="175"/>
      <c r="Q37" s="175"/>
      <c r="R37" s="175"/>
    </row>
    <row r="38" spans="1:19" s="10" customFormat="1" ht="14.25" thickTop="1" thickBot="1">
      <c r="A38" s="59" t="s">
        <v>29</v>
      </c>
      <c r="B38" s="52">
        <f t="shared" si="1"/>
        <v>0.49861111111111123</v>
      </c>
      <c r="C38" s="19">
        <f>C36+1</f>
        <v>27</v>
      </c>
      <c r="D38" s="186" t="e">
        <f ca="1">poules!C35</f>
        <v>#NAME?</v>
      </c>
      <c r="E38" s="19" t="s">
        <v>113</v>
      </c>
      <c r="F38" s="16"/>
      <c r="G38" s="29"/>
      <c r="H38" s="29"/>
      <c r="I38" s="16"/>
      <c r="J38" s="32" t="s">
        <v>114</v>
      </c>
      <c r="K38" s="186" t="e">
        <f ca="1">poules!C36</f>
        <v>#NAME?</v>
      </c>
      <c r="L38" s="16"/>
      <c r="M38" s="180"/>
      <c r="N38" s="179"/>
      <c r="O38" s="178"/>
    </row>
    <row r="39" spans="1:19" s="46" customFormat="1" ht="16.5" customHeight="1" thickTop="1" thickBot="1">
      <c r="A39" s="59" t="s">
        <v>29</v>
      </c>
      <c r="B39" s="52">
        <f t="shared" si="1"/>
        <v>0.52222222222222237</v>
      </c>
      <c r="C39" s="19">
        <f t="shared" ref="C39:C46" si="2">C38+1</f>
        <v>28</v>
      </c>
      <c r="D39" s="186" t="e">
        <f ca="1">poules!H35</f>
        <v>#NAME?</v>
      </c>
      <c r="E39" s="19" t="s">
        <v>115</v>
      </c>
      <c r="F39" s="16"/>
      <c r="G39" s="29"/>
      <c r="H39" s="29"/>
      <c r="I39" s="16"/>
      <c r="J39" s="31" t="s">
        <v>116</v>
      </c>
      <c r="K39" s="186" t="e">
        <f ca="1">poules!H36</f>
        <v>#NAME?</v>
      </c>
      <c r="L39" s="16"/>
      <c r="M39" s="180"/>
      <c r="N39" s="179"/>
      <c r="O39" s="178"/>
      <c r="P39" s="126"/>
      <c r="Q39" s="127"/>
      <c r="R39" s="128"/>
    </row>
    <row r="40" spans="1:19" s="10" customFormat="1" ht="16.5" customHeight="1" thickTop="1" thickBot="1">
      <c r="A40" s="59" t="s">
        <v>29</v>
      </c>
      <c r="B40" s="52">
        <f t="shared" si="1"/>
        <v>0.5458333333333335</v>
      </c>
      <c r="C40" s="19">
        <f t="shared" si="2"/>
        <v>29</v>
      </c>
      <c r="D40" s="186" t="e">
        <f ca="1">poules!C39</f>
        <v>#NAME?</v>
      </c>
      <c r="E40" s="19" t="s">
        <v>117</v>
      </c>
      <c r="F40" s="16"/>
      <c r="G40" s="29"/>
      <c r="H40" s="29"/>
      <c r="I40" s="16"/>
      <c r="J40" s="31" t="s">
        <v>118</v>
      </c>
      <c r="K40" s="186" t="e">
        <f ca="1">poules!C40</f>
        <v>#NAME?</v>
      </c>
      <c r="L40" s="16"/>
      <c r="M40" s="180"/>
      <c r="N40" s="179"/>
      <c r="O40" s="178"/>
      <c r="P40" s="126"/>
      <c r="Q40" s="127"/>
      <c r="R40" s="128"/>
    </row>
    <row r="41" spans="1:19" s="10" customFormat="1" ht="16.5" customHeight="1" thickTop="1" thickBot="1">
      <c r="A41" s="59" t="s">
        <v>29</v>
      </c>
      <c r="B41" s="52">
        <f t="shared" si="1"/>
        <v>0.56944444444444464</v>
      </c>
      <c r="C41" s="19">
        <f t="shared" si="2"/>
        <v>30</v>
      </c>
      <c r="D41" s="186" t="e">
        <f ca="1">poules!H39</f>
        <v>#NAME?</v>
      </c>
      <c r="E41" s="31" t="s">
        <v>119</v>
      </c>
      <c r="F41" s="16"/>
      <c r="G41" s="29"/>
      <c r="H41" s="29"/>
      <c r="I41" s="16"/>
      <c r="J41" s="31" t="s">
        <v>120</v>
      </c>
      <c r="K41" s="186" t="e">
        <f ca="1">poules!H40</f>
        <v>#NAME?</v>
      </c>
      <c r="L41" s="16"/>
      <c r="M41" s="177"/>
      <c r="N41" s="185"/>
      <c r="O41" s="185"/>
      <c r="P41" s="126"/>
      <c r="Q41" s="127"/>
      <c r="R41" s="128"/>
    </row>
    <row r="42" spans="1:19" s="10" customFormat="1" ht="16.5" customHeight="1" thickTop="1" thickBot="1">
      <c r="A42" s="59" t="s">
        <v>29</v>
      </c>
      <c r="B42" s="52">
        <f t="shared" si="1"/>
        <v>0.59305555555555578</v>
      </c>
      <c r="C42" s="19">
        <f t="shared" si="2"/>
        <v>31</v>
      </c>
      <c r="D42" s="186" t="e">
        <f ca="1">poules!C45</f>
        <v>#NAME?</v>
      </c>
      <c r="E42" s="31" t="s">
        <v>121</v>
      </c>
      <c r="F42" s="16"/>
      <c r="G42" s="29"/>
      <c r="H42" s="29"/>
      <c r="I42" s="16"/>
      <c r="J42" s="31" t="s">
        <v>122</v>
      </c>
      <c r="K42" s="186" t="e">
        <f ca="1">poules!C46</f>
        <v>#NAME?</v>
      </c>
      <c r="L42" s="16"/>
      <c r="M42" s="177"/>
      <c r="N42" s="185"/>
      <c r="O42" s="182"/>
      <c r="P42" s="126"/>
      <c r="Q42" s="127"/>
      <c r="R42" s="128"/>
    </row>
    <row r="43" spans="1:19" s="10" customFormat="1" ht="16.5" customHeight="1" thickTop="1" thickBot="1">
      <c r="A43" s="59" t="s">
        <v>29</v>
      </c>
      <c r="B43" s="52">
        <f t="shared" si="1"/>
        <v>0.61666666666666692</v>
      </c>
      <c r="C43" s="19">
        <f t="shared" si="2"/>
        <v>32</v>
      </c>
      <c r="D43" s="186" t="e">
        <f ca="1">poules!H45</f>
        <v>#NAME?</v>
      </c>
      <c r="E43" s="31" t="s">
        <v>123</v>
      </c>
      <c r="F43" s="16"/>
      <c r="G43" s="29"/>
      <c r="H43" s="29"/>
      <c r="I43" s="16"/>
      <c r="J43" s="31" t="s">
        <v>124</v>
      </c>
      <c r="K43" s="186" t="e">
        <f ca="1">poules!H46</f>
        <v>#NAME?</v>
      </c>
      <c r="L43" s="16"/>
      <c r="M43" s="177"/>
      <c r="N43" s="185"/>
      <c r="O43" s="185"/>
      <c r="P43" s="126"/>
      <c r="Q43" s="127"/>
      <c r="R43" s="128"/>
    </row>
    <row r="44" spans="1:19" s="10" customFormat="1" ht="16.5" customHeight="1" thickTop="1" thickBot="1">
      <c r="A44" s="59" t="s">
        <v>29</v>
      </c>
      <c r="B44" s="52">
        <f t="shared" si="1"/>
        <v>0.64027777777777806</v>
      </c>
      <c r="C44" s="19">
        <f t="shared" si="2"/>
        <v>33</v>
      </c>
      <c r="D44" s="186" t="e">
        <f ca="1">poules!P45</f>
        <v>#NAME?</v>
      </c>
      <c r="E44" s="31" t="s">
        <v>125</v>
      </c>
      <c r="F44" s="16"/>
      <c r="G44" s="29"/>
      <c r="H44" s="29"/>
      <c r="I44" s="16"/>
      <c r="J44" s="31" t="s">
        <v>126</v>
      </c>
      <c r="K44" s="186" t="e">
        <f ca="1">poules!P46</f>
        <v>#NAME?</v>
      </c>
      <c r="L44" s="16"/>
      <c r="M44" s="177"/>
      <c r="N44" s="185"/>
      <c r="O44" s="182"/>
      <c r="P44" s="126"/>
      <c r="Q44" s="127"/>
      <c r="R44" s="128"/>
    </row>
    <row r="45" spans="1:19" s="10" customFormat="1" ht="16.5" customHeight="1" thickTop="1" thickBot="1">
      <c r="A45" s="59" t="s">
        <v>29</v>
      </c>
      <c r="B45" s="52">
        <f t="shared" si="1"/>
        <v>0.66388888888888919</v>
      </c>
      <c r="C45" s="19">
        <f t="shared" si="2"/>
        <v>34</v>
      </c>
      <c r="D45" s="186" t="e">
        <f ca="1">poules!E49</f>
        <v>#NAME?</v>
      </c>
      <c r="E45" s="31" t="s">
        <v>127</v>
      </c>
      <c r="F45" s="16"/>
      <c r="G45" s="29"/>
      <c r="H45" s="29"/>
      <c r="I45" s="16"/>
      <c r="J45" s="31" t="s">
        <v>128</v>
      </c>
      <c r="K45" s="186" t="e">
        <f ca="1">poules!E50</f>
        <v>#NAME?</v>
      </c>
      <c r="L45" s="16"/>
      <c r="M45" s="177"/>
      <c r="N45" s="185"/>
      <c r="O45" s="185"/>
      <c r="P45" s="126"/>
      <c r="Q45" s="127"/>
      <c r="R45" s="128"/>
    </row>
    <row r="46" spans="1:19" s="10" customFormat="1" ht="16.5" customHeight="1" thickTop="1" thickBot="1">
      <c r="A46" s="59" t="s">
        <v>29</v>
      </c>
      <c r="B46" s="52">
        <f t="shared" si="1"/>
        <v>0.68750000000000033</v>
      </c>
      <c r="C46" s="19">
        <f t="shared" si="2"/>
        <v>35</v>
      </c>
      <c r="D46" s="186" t="e">
        <f ca="1">poules!M49</f>
        <v>#NAME?</v>
      </c>
      <c r="E46" s="31" t="s">
        <v>129</v>
      </c>
      <c r="F46" s="16"/>
      <c r="G46" s="29"/>
      <c r="H46" s="29"/>
      <c r="I46" s="16"/>
      <c r="J46" s="31" t="s">
        <v>130</v>
      </c>
      <c r="K46" s="186" t="e">
        <f ca="1">poules!M50</f>
        <v>#NAME?</v>
      </c>
      <c r="L46" s="16"/>
      <c r="M46" s="177"/>
      <c r="N46" s="185"/>
      <c r="O46" s="185"/>
      <c r="P46" s="126"/>
      <c r="Q46" s="127"/>
      <c r="R46" s="128"/>
    </row>
    <row r="47" spans="1:19" s="10" customFormat="1" ht="16.5" thickTop="1" thickBot="1">
      <c r="A47" s="59" t="s">
        <v>29</v>
      </c>
      <c r="B47" s="52">
        <f>B45+durée2</f>
        <v>0.68750000000000033</v>
      </c>
      <c r="C47" s="55"/>
      <c r="D47" s="56"/>
      <c r="E47" s="56"/>
      <c r="F47" s="51"/>
      <c r="G47" s="57"/>
      <c r="H47" s="57"/>
      <c r="I47" s="51"/>
      <c r="J47" s="56"/>
      <c r="K47" s="56"/>
      <c r="L47" s="51"/>
      <c r="M47" s="58"/>
      <c r="N47" s="58"/>
      <c r="O47" s="58"/>
    </row>
    <row r="48" spans="1:19" ht="13.5" thickTop="1">
      <c r="A48" s="10"/>
      <c r="B48" s="10"/>
      <c r="P48" s="10"/>
      <c r="Q48" s="10"/>
      <c r="R48" s="10"/>
      <c r="S48" s="10"/>
    </row>
  </sheetData>
  <mergeCells count="13">
    <mergeCell ref="P8:R8"/>
    <mergeCell ref="B6:D6"/>
    <mergeCell ref="G1:H1"/>
    <mergeCell ref="M7:O7"/>
    <mergeCell ref="G2:H2"/>
    <mergeCell ref="I1:O1"/>
    <mergeCell ref="I2:O2"/>
    <mergeCell ref="J3:O3"/>
    <mergeCell ref="C19:K19"/>
    <mergeCell ref="C37:K37"/>
    <mergeCell ref="B5:D5"/>
    <mergeCell ref="B4:F4"/>
    <mergeCell ref="K4:O4"/>
  </mergeCells>
  <phoneticPr fontId="0" type="noConversion"/>
  <printOptions horizontalCentered="1" verticalCentered="1"/>
  <pageMargins left="0.62992125984251968" right="0.59055118110236227" top="0.23622047244094491" bottom="0.23622047244094491" header="0.15748031496062992" footer="0.11811023622047245"/>
  <pageSetup paperSize="9" fitToHeight="2" orientation="landscape" r:id="rId1"/>
  <headerFooter alignWithMargins="0">
    <oddFooter xml:space="preserve">&amp;C&amp;"Arial,Gras"&amp;14
&amp;"Arial,Italique"&amp;11
</oddFooter>
  </headerFooter>
  <rowBreaks count="1" manualBreakCount="1">
    <brk id="30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Z53"/>
  <sheetViews>
    <sheetView zoomScaleNormal="100" workbookViewId="0">
      <selection activeCell="Y6" sqref="Y6"/>
    </sheetView>
  </sheetViews>
  <sheetFormatPr baseColWidth="10" defaultRowHeight="15.75"/>
  <cols>
    <col min="1" max="1" width="2" style="17" customWidth="1"/>
    <col min="2" max="2" width="4.85546875" style="17" customWidth="1"/>
    <col min="3" max="3" width="22.140625" style="17" customWidth="1"/>
    <col min="4" max="5" width="4.85546875" style="17" customWidth="1"/>
    <col min="6" max="7" width="4.85546875" style="18" customWidth="1"/>
    <col min="8" max="12" width="4.85546875" style="17" customWidth="1"/>
    <col min="13" max="13" width="5.42578125" style="17" customWidth="1"/>
    <col min="14" max="21" width="4.85546875" style="17" customWidth="1"/>
    <col min="22" max="22" width="4.5703125" style="17" customWidth="1"/>
    <col min="23" max="16384" width="11.42578125" style="17"/>
  </cols>
  <sheetData>
    <row r="1" spans="1:24" s="71" customFormat="1" ht="33.75" customHeight="1">
      <c r="F1" s="72"/>
      <c r="H1" s="54" t="s">
        <v>36</v>
      </c>
      <c r="I1" s="73"/>
      <c r="J1" s="205" t="str">
        <f>saison</f>
        <v>2019-2020</v>
      </c>
      <c r="K1" s="206"/>
      <c r="L1" s="206"/>
      <c r="M1" s="206"/>
      <c r="N1" s="206"/>
      <c r="O1" s="206"/>
      <c r="P1" s="206"/>
      <c r="Q1" s="206"/>
      <c r="R1" s="206"/>
      <c r="S1" s="207"/>
    </row>
    <row r="2" spans="1:24" s="71" customFormat="1" ht="30" customHeight="1">
      <c r="F2" s="72"/>
      <c r="G2" s="72"/>
      <c r="H2" s="54" t="s">
        <v>37</v>
      </c>
      <c r="J2" s="233" t="str">
        <f>lieu</f>
        <v>Le Puy en Velay</v>
      </c>
      <c r="K2" s="234"/>
      <c r="L2" s="234"/>
      <c r="M2" s="234"/>
      <c r="N2" s="234"/>
      <c r="O2" s="234"/>
      <c r="P2" s="234"/>
      <c r="Q2" s="234"/>
      <c r="R2" s="234"/>
      <c r="S2" s="235"/>
    </row>
    <row r="3" spans="1:24" s="73" customFormat="1" ht="25.5" customHeight="1">
      <c r="L3" s="216" t="s">
        <v>70</v>
      </c>
      <c r="M3" s="216"/>
      <c r="N3" s="216"/>
      <c r="O3" s="216"/>
      <c r="P3" s="216"/>
      <c r="Q3" s="216"/>
      <c r="R3" s="216"/>
      <c r="S3" s="216"/>
    </row>
    <row r="4" spans="1:24" s="73" customFormat="1" ht="21" customHeight="1">
      <c r="A4" s="54" t="s">
        <v>38</v>
      </c>
      <c r="C4" s="205" t="str">
        <f>date</f>
        <v>14 et 15 mars 2020</v>
      </c>
      <c r="D4" s="206"/>
      <c r="E4" s="206"/>
      <c r="F4" s="206"/>
      <c r="G4" s="206"/>
      <c r="H4" s="207"/>
      <c r="I4" s="211" t="s">
        <v>39</v>
      </c>
      <c r="J4" s="211"/>
      <c r="K4" s="212"/>
      <c r="L4" s="205" t="str">
        <f>catégorie</f>
        <v>Division 2 Féminine</v>
      </c>
      <c r="M4" s="206"/>
      <c r="N4" s="206"/>
      <c r="O4" s="206"/>
      <c r="P4" s="206"/>
      <c r="Q4" s="206"/>
      <c r="R4" s="206"/>
      <c r="S4" s="206"/>
      <c r="T4" s="207"/>
    </row>
    <row r="5" spans="1:24" s="95" customFormat="1" ht="18" customHeight="1">
      <c r="A5" s="93"/>
      <c r="B5" s="204" t="s">
        <v>69</v>
      </c>
      <c r="C5" s="204"/>
      <c r="D5" s="204"/>
      <c r="E5" s="94" t="str">
        <f>edurée1</f>
        <v>2*11' + 2' mi-temps + 1 temps mort / équipe +4' inter match= 30'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3"/>
      <c r="R5" s="93"/>
      <c r="S5" s="93"/>
      <c r="T5" s="93"/>
      <c r="U5" s="93"/>
      <c r="V5" s="93"/>
      <c r="W5" s="93"/>
      <c r="X5" s="93"/>
    </row>
    <row r="6" spans="1:24" s="95" customFormat="1" ht="18" customHeight="1">
      <c r="A6" s="93"/>
      <c r="B6" s="204" t="s">
        <v>137</v>
      </c>
      <c r="C6" s="204"/>
      <c r="D6" s="204"/>
      <c r="E6" s="94" t="str">
        <f>edurée2</f>
        <v>2*13' + 2' mi-temps + 1 temps mort / équipe +4' inter match= 34'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3"/>
      <c r="R6" s="93"/>
      <c r="S6" s="93"/>
      <c r="T6" s="93"/>
      <c r="U6" s="93"/>
      <c r="V6" s="93"/>
      <c r="W6" s="93"/>
      <c r="X6" s="93"/>
    </row>
    <row r="7" spans="1:24" s="71" customFormat="1" ht="30.75" customHeight="1" thickBot="1">
      <c r="A7" s="75"/>
      <c r="B7" s="76"/>
      <c r="C7" s="60" t="s">
        <v>66</v>
      </c>
      <c r="D7" s="99">
        <v>1</v>
      </c>
      <c r="E7" s="99">
        <v>3</v>
      </c>
      <c r="F7" s="99">
        <v>5</v>
      </c>
      <c r="G7" s="100">
        <v>7</v>
      </c>
      <c r="H7" s="100">
        <v>9</v>
      </c>
      <c r="I7" s="100">
        <v>11</v>
      </c>
      <c r="J7" s="100">
        <v>13</v>
      </c>
      <c r="K7" s="100">
        <v>15</v>
      </c>
      <c r="L7" s="100">
        <v>17</v>
      </c>
      <c r="M7" s="100">
        <v>19</v>
      </c>
      <c r="N7" s="49" t="s">
        <v>21</v>
      </c>
      <c r="O7" s="49" t="s">
        <v>22</v>
      </c>
      <c r="P7" s="232" t="s">
        <v>30</v>
      </c>
      <c r="Q7" s="232"/>
      <c r="R7" s="232" t="s">
        <v>31</v>
      </c>
      <c r="S7" s="232"/>
      <c r="T7" s="75"/>
      <c r="U7" s="75"/>
      <c r="V7" s="75"/>
      <c r="W7" s="75"/>
      <c r="X7" s="75"/>
    </row>
    <row r="8" spans="1:24" ht="17.25" thickTop="1" thickBot="1">
      <c r="B8" s="40">
        <v>1</v>
      </c>
      <c r="C8" s="192" t="s">
        <v>186</v>
      </c>
      <c r="D8" s="40" t="str">
        <f>IF(grille!G9&lt;&gt;"",grille!G9,"")</f>
        <v/>
      </c>
      <c r="E8" s="112"/>
      <c r="F8" s="112"/>
      <c r="G8" s="35" t="str">
        <f>IF(grille!G15&lt;&gt;"",grille!G15,"")</f>
        <v/>
      </c>
      <c r="H8" s="112"/>
      <c r="I8" s="112"/>
      <c r="J8" s="35" t="str">
        <f>IF(grille!G22&lt;&gt;"",grille!G22,"")</f>
        <v/>
      </c>
      <c r="K8" s="112"/>
      <c r="L8" s="112"/>
      <c r="M8" s="41" t="str">
        <f>IF(grille!G28&lt;&gt;"",grille!G28,"")</f>
        <v/>
      </c>
      <c r="N8" s="159" t="e">
        <f ca="1">CalculPointMatchs(D8,D9,G8,G10,J8,J11,M8,M12)</f>
        <v>#NAME?</v>
      </c>
      <c r="O8" s="33" t="e">
        <f ca="1">IF(AND(N8&lt;&gt;"",N9&lt;&gt;"",N10&lt;&gt;"",N11&lt;&gt;"",N12&lt;&gt;""),RANK(N8,N$8:N$12),"")</f>
        <v>#NAME?</v>
      </c>
      <c r="P8" s="225">
        <f>SUM(D9,G10,J11,M12)</f>
        <v>0</v>
      </c>
      <c r="Q8" s="224"/>
      <c r="R8" s="223">
        <f>SUM(D8:M8)</f>
        <v>0</v>
      </c>
      <c r="S8" s="224"/>
    </row>
    <row r="9" spans="1:24" ht="17.25" thickTop="1" thickBot="1">
      <c r="B9" s="42">
        <v>3</v>
      </c>
      <c r="C9" s="193" t="s">
        <v>188</v>
      </c>
      <c r="D9" s="42" t="str">
        <f>IF(grille!H9&lt;&gt;"",grille!H9,"")</f>
        <v/>
      </c>
      <c r="E9" s="111"/>
      <c r="F9" s="36" t="str">
        <f>IF(grille!G13&lt;&gt;"",grille!G13,"")</f>
        <v/>
      </c>
      <c r="G9" s="111"/>
      <c r="H9" s="111"/>
      <c r="I9" s="36" t="str">
        <f>IF(grille!G20&lt;&gt;"",grille!G20,"")</f>
        <v/>
      </c>
      <c r="J9" s="111"/>
      <c r="K9" s="111"/>
      <c r="L9" s="36" t="str">
        <f>IF(grille!G26&lt;&gt;"",grille!G26,"")</f>
        <v/>
      </c>
      <c r="M9" s="113"/>
      <c r="N9" s="159" t="e">
        <f ca="1">CalculPointMatchs(D9,D8,F9,F12,I9,I10,L9,L11)</f>
        <v>#NAME?</v>
      </c>
      <c r="O9" s="33" t="e">
        <f ca="1">IF(AND(N8&lt;&gt;"",N9&lt;&gt;"",N10&lt;&gt;"",N11&lt;&gt;"",N12&lt;&gt;""),RANK(N9,N$8:N$12),"")</f>
        <v>#NAME?</v>
      </c>
      <c r="P9" s="225">
        <f>SUM(D8,F12,I10,L11)</f>
        <v>0</v>
      </c>
      <c r="Q9" s="224"/>
      <c r="R9" s="223">
        <f>SUM(D9:M9)</f>
        <v>0</v>
      </c>
      <c r="S9" s="224"/>
    </row>
    <row r="10" spans="1:24" ht="17.25" thickTop="1" thickBot="1">
      <c r="B10" s="42">
        <v>5</v>
      </c>
      <c r="C10" s="194" t="s">
        <v>189</v>
      </c>
      <c r="D10" s="109"/>
      <c r="E10" s="36" t="str">
        <f>IF(grille!G11&lt;&gt;"",grille!G11,"")</f>
        <v/>
      </c>
      <c r="F10" s="111"/>
      <c r="G10" s="36" t="str">
        <f>IF(grille!H15&lt;&gt;"",grille!H15,"")</f>
        <v/>
      </c>
      <c r="H10" s="111"/>
      <c r="I10" s="36" t="str">
        <f>IF(grille!H20&lt;&gt;"",grille!H20,"")</f>
        <v/>
      </c>
      <c r="J10" s="111"/>
      <c r="K10" s="36" t="str">
        <f>IF(grille!G24&lt;&gt;"",grille!G24,"")</f>
        <v/>
      </c>
      <c r="L10" s="111"/>
      <c r="M10" s="113"/>
      <c r="N10" s="159" t="e">
        <f ca="1">CalculPointMatchs(E10,E11,G10,G8,I10,I9,K10,K12)</f>
        <v>#NAME?</v>
      </c>
      <c r="O10" s="33" t="e">
        <f ca="1">IF(AND(N8&lt;&gt;"",N9&lt;&gt;"",N10&lt;&gt;"",N11&lt;&gt;"",N12&lt;&gt;""),RANK(N10,N$8:N$12),"")</f>
        <v>#NAME?</v>
      </c>
      <c r="P10" s="225">
        <f>SUM(E11,G8,I9,K12)</f>
        <v>0</v>
      </c>
      <c r="Q10" s="224"/>
      <c r="R10" s="223">
        <f>SUM(D10:M10)</f>
        <v>0</v>
      </c>
      <c r="S10" s="224"/>
    </row>
    <row r="11" spans="1:24" ht="17.25" thickTop="1" thickBot="1">
      <c r="B11" s="42">
        <v>7</v>
      </c>
      <c r="C11" s="140" t="s">
        <v>194</v>
      </c>
      <c r="D11" s="109"/>
      <c r="E11" s="36" t="str">
        <f>IF(grille!H11&lt;&gt;"",grille!H11,"")</f>
        <v/>
      </c>
      <c r="F11" s="111"/>
      <c r="G11" s="111"/>
      <c r="H11" s="24" t="str">
        <f>IF(grille!G17&lt;&gt;"",grille!G17,"")</f>
        <v/>
      </c>
      <c r="I11" s="111"/>
      <c r="J11" s="24" t="str">
        <f>IF(grille!H22&lt;&gt;"",grille!H22,"")</f>
        <v/>
      </c>
      <c r="K11" s="111"/>
      <c r="L11" s="36" t="str">
        <f>IF(grille!H26&lt;&gt;"",grille!H26,"")</f>
        <v/>
      </c>
      <c r="M11" s="113"/>
      <c r="N11" s="159" t="e">
        <f ca="1">CalculPointMatchs(E11,E10,H11,H12,J11,J8,L11,L9)</f>
        <v>#NAME?</v>
      </c>
      <c r="O11" s="33" t="e">
        <f ca="1">IF(AND(N8&lt;&gt;"",N9&lt;&gt;"",N10&lt;&gt;"",N11&lt;&gt;"",N12&lt;&gt;""),RANK(N11,N$8:N$12),"")</f>
        <v>#NAME?</v>
      </c>
      <c r="P11" s="225">
        <f>SUM(E10,H12,J8,L9)</f>
        <v>0</v>
      </c>
      <c r="Q11" s="224"/>
      <c r="R11" s="223">
        <f>SUM(D11:M11)</f>
        <v>0</v>
      </c>
      <c r="S11" s="224"/>
    </row>
    <row r="12" spans="1:24" ht="17.25" thickTop="1" thickBot="1">
      <c r="B12" s="53">
        <v>9</v>
      </c>
      <c r="C12" s="195" t="s">
        <v>192</v>
      </c>
      <c r="D12" s="110"/>
      <c r="E12" s="114"/>
      <c r="F12" s="25" t="str">
        <f>IF(grille!H13&lt;&gt;"",grille!H13,"")</f>
        <v/>
      </c>
      <c r="G12" s="114"/>
      <c r="H12" s="25" t="str">
        <f>IF(grille!H17&lt;&gt;"",grille!H17,"")</f>
        <v/>
      </c>
      <c r="I12" s="114"/>
      <c r="J12" s="114"/>
      <c r="K12" s="37" t="str">
        <f>IF(grille!H24&lt;&gt;"",grille!H24,"")</f>
        <v/>
      </c>
      <c r="L12" s="114"/>
      <c r="M12" s="39" t="str">
        <f>IF(grille!H28&lt;&gt;"",grille!H28,"")</f>
        <v/>
      </c>
      <c r="N12" s="160" t="e">
        <f ca="1">CalculPointMatchs(F12,F9,H12,H11,K12,K10,M12,M8)</f>
        <v>#NAME?</v>
      </c>
      <c r="O12" s="33" t="e">
        <f ca="1">IF(AND(N8&lt;&gt;"",N9&lt;&gt;"",N10&lt;&gt;"",N11&lt;&gt;"",N12&lt;&gt;""),RANK(N12,N$8:N$12),"")</f>
        <v>#NAME?</v>
      </c>
      <c r="P12" s="225">
        <f>SUM(F9,H11,K10,M8)</f>
        <v>0</v>
      </c>
      <c r="Q12" s="224"/>
      <c r="R12" s="223">
        <f>SUM(D12:M12)</f>
        <v>0</v>
      </c>
      <c r="S12" s="224"/>
    </row>
    <row r="13" spans="1:24">
      <c r="B13" s="34"/>
      <c r="C13" s="20"/>
      <c r="D13" s="34"/>
      <c r="E13" s="38"/>
      <c r="F13" s="21"/>
      <c r="G13" s="21"/>
      <c r="H13" s="34"/>
      <c r="I13" s="34"/>
      <c r="J13" s="34"/>
      <c r="K13" s="34"/>
      <c r="L13" s="34"/>
      <c r="M13" s="34"/>
      <c r="N13" s="34"/>
      <c r="O13" s="34"/>
      <c r="P13" s="20"/>
      <c r="Q13" s="20"/>
      <c r="R13" s="20"/>
      <c r="S13" s="20"/>
      <c r="T13" s="20"/>
      <c r="U13" s="20"/>
      <c r="V13" s="20"/>
      <c r="W13" s="20"/>
    </row>
    <row r="14" spans="1:24">
      <c r="B14" s="34"/>
      <c r="C14" s="20"/>
      <c r="D14" s="34"/>
      <c r="E14" s="38"/>
      <c r="F14" s="21"/>
      <c r="G14" s="21"/>
      <c r="H14" s="34"/>
      <c r="I14" s="34"/>
      <c r="J14" s="34"/>
      <c r="K14" s="34"/>
      <c r="L14" s="34"/>
      <c r="M14" s="34"/>
      <c r="N14" s="34"/>
      <c r="O14" s="34"/>
      <c r="P14" s="20"/>
      <c r="Q14" s="20"/>
      <c r="R14" s="20"/>
      <c r="S14" s="20"/>
      <c r="T14" s="20"/>
      <c r="U14" s="20"/>
      <c r="V14" s="20"/>
      <c r="W14" s="20"/>
    </row>
    <row r="15" spans="1:24" s="47" customFormat="1" ht="30" customHeight="1" thickBot="1">
      <c r="B15" s="48"/>
      <c r="C15" s="54" t="s">
        <v>20</v>
      </c>
      <c r="D15" s="99">
        <v>2</v>
      </c>
      <c r="E15" s="99">
        <v>4</v>
      </c>
      <c r="F15" s="99">
        <v>6</v>
      </c>
      <c r="G15" s="100">
        <v>8</v>
      </c>
      <c r="H15" s="100">
        <v>10</v>
      </c>
      <c r="I15" s="100">
        <v>12</v>
      </c>
      <c r="J15" s="100">
        <v>14</v>
      </c>
      <c r="K15" s="100">
        <v>16</v>
      </c>
      <c r="L15" s="100">
        <v>18</v>
      </c>
      <c r="M15" s="100">
        <v>20</v>
      </c>
      <c r="N15" s="49" t="s">
        <v>21</v>
      </c>
      <c r="O15" s="49" t="s">
        <v>22</v>
      </c>
      <c r="P15" s="232" t="s">
        <v>30</v>
      </c>
      <c r="Q15" s="232"/>
      <c r="R15" s="232" t="s">
        <v>31</v>
      </c>
      <c r="S15" s="232"/>
    </row>
    <row r="16" spans="1:24" ht="17.25" thickTop="1" thickBot="1">
      <c r="B16" s="40">
        <v>2</v>
      </c>
      <c r="C16" s="101" t="str">
        <f>_PB2</f>
        <v>PESSAC F</v>
      </c>
      <c r="D16" s="40" t="str">
        <f>IF(grille!G10&lt;&gt;"",grille!G10,"")</f>
        <v/>
      </c>
      <c r="E16" s="112"/>
      <c r="F16" s="112"/>
      <c r="G16" s="35" t="str">
        <f>IF(grille!G16&lt;&gt;"",grille!G16,"")</f>
        <v/>
      </c>
      <c r="H16" s="112"/>
      <c r="I16" s="112"/>
      <c r="J16" s="35" t="str">
        <f>IF(grille!G23&lt;&gt;"",grille!G23,"")</f>
        <v/>
      </c>
      <c r="K16" s="112"/>
      <c r="L16" s="112"/>
      <c r="M16" s="41" t="str">
        <f>IF(grille!G29&lt;&gt;"",grille!G29,"")</f>
        <v/>
      </c>
      <c r="N16" s="159" t="e">
        <f ca="1">CalculPointMatchs(D16,D17,G16,G18,J16,J19,M16,M20)</f>
        <v>#NAME?</v>
      </c>
      <c r="O16" s="33" t="e">
        <f ca="1">IF(AND(N16&lt;&gt;"",N17&lt;&gt;"",N18&lt;&gt;"",N19&lt;&gt;"",N20&lt;&gt;""),RANK(N16,N$16:N$20),"")</f>
        <v>#NAME?</v>
      </c>
      <c r="P16" s="225">
        <f>SUM(D17,G18,J19,M20)</f>
        <v>0</v>
      </c>
      <c r="Q16" s="224"/>
      <c r="R16" s="223">
        <f>SUM(D16:M16)</f>
        <v>0</v>
      </c>
      <c r="S16" s="224"/>
    </row>
    <row r="17" spans="2:22" ht="17.25" thickTop="1" thickBot="1">
      <c r="B17" s="42">
        <v>4</v>
      </c>
      <c r="C17" s="193" t="s">
        <v>187</v>
      </c>
      <c r="D17" s="42" t="str">
        <f>IF(grille!H10&lt;&gt;"",grille!H10,"")</f>
        <v/>
      </c>
      <c r="E17" s="111"/>
      <c r="F17" s="36" t="str">
        <f>IF(grille!G14&lt;&gt;"",grille!G14,"")</f>
        <v/>
      </c>
      <c r="G17" s="111"/>
      <c r="H17" s="111"/>
      <c r="I17" s="36" t="str">
        <f>IF(grille!G21&lt;&gt;"",grille!G21,"")</f>
        <v/>
      </c>
      <c r="J17" s="111"/>
      <c r="K17" s="111"/>
      <c r="L17" s="36" t="str">
        <f>IF(grille!G27&lt;&gt;"",grille!G27,"")</f>
        <v/>
      </c>
      <c r="M17" s="113"/>
      <c r="N17" s="159" t="e">
        <f ca="1">CalculPointMatchs(D17,D16,F17,F20,I17,I18,L17,L19)</f>
        <v>#NAME?</v>
      </c>
      <c r="O17" s="33" t="e">
        <f ca="1">IF(AND(N16&lt;&gt;"",N17&lt;&gt;"",N18&lt;&gt;"",N19&lt;&gt;"",N20&lt;&gt;""),RANK(N17,N$16:N$20),"")</f>
        <v>#NAME?</v>
      </c>
      <c r="P17" s="225">
        <f>SUM(D16,F20,I18,L19)</f>
        <v>0</v>
      </c>
      <c r="Q17" s="224"/>
      <c r="R17" s="223">
        <f>SUM(D17:M17)</f>
        <v>0</v>
      </c>
      <c r="S17" s="224"/>
    </row>
    <row r="18" spans="2:22" ht="17.25" thickTop="1" thickBot="1">
      <c r="B18" s="42">
        <v>6</v>
      </c>
      <c r="C18" s="197" t="s">
        <v>190</v>
      </c>
      <c r="D18" s="109"/>
      <c r="E18" s="36" t="str">
        <f>IF(grille!G12&lt;&gt;"",grille!G12,"")</f>
        <v/>
      </c>
      <c r="F18" s="111"/>
      <c r="G18" s="36" t="str">
        <f>IF(grille!H16&lt;&gt;"",grille!H16,"")</f>
        <v/>
      </c>
      <c r="H18" s="111"/>
      <c r="I18" s="36" t="str">
        <f>IF(grille!H21&lt;&gt;"",grille!H21,"")</f>
        <v/>
      </c>
      <c r="J18" s="111"/>
      <c r="K18" s="36" t="str">
        <f>IF(grille!G25&lt;&gt;"",grille!G25,"")</f>
        <v/>
      </c>
      <c r="L18" s="111"/>
      <c r="M18" s="113"/>
      <c r="N18" s="159" t="e">
        <f ca="1">CalculPointMatchs(E18,E19,G18,G16,I18,I17,K18,K20)</f>
        <v>#NAME?</v>
      </c>
      <c r="O18" s="33" t="e">
        <f ca="1">IF(AND(N16&lt;&gt;"",N17&lt;&gt;"",N18&lt;&gt;"",N19&lt;&gt;"",N20&lt;&gt;""),RANK(N18,N$16:N$20),"")</f>
        <v>#NAME?</v>
      </c>
      <c r="P18" s="225">
        <f>SUM(E19,G16,I17,K20)</f>
        <v>0</v>
      </c>
      <c r="Q18" s="224"/>
      <c r="R18" s="223">
        <f>SUM(D18:M18)</f>
        <v>0</v>
      </c>
      <c r="S18" s="224"/>
    </row>
    <row r="19" spans="2:22" ht="17.25" thickTop="1" thickBot="1">
      <c r="B19" s="42">
        <v>8</v>
      </c>
      <c r="C19" s="193" t="s">
        <v>191</v>
      </c>
      <c r="D19" s="109"/>
      <c r="E19" s="36" t="str">
        <f>IF(grille!H12&lt;&gt;"",grille!H12,"")</f>
        <v/>
      </c>
      <c r="F19" s="111"/>
      <c r="G19" s="111"/>
      <c r="H19" s="24" t="str">
        <f>IF(grille!G18&lt;&gt;"",grille!G18,"")</f>
        <v/>
      </c>
      <c r="I19" s="111"/>
      <c r="J19" s="24" t="str">
        <f>IF(grille!H23&lt;&gt;"",grille!H23,"")</f>
        <v/>
      </c>
      <c r="K19" s="111"/>
      <c r="L19" s="36" t="str">
        <f>IF(grille!H27&lt;&gt;"",grille!H27,"")</f>
        <v/>
      </c>
      <c r="M19" s="113"/>
      <c r="N19" s="159" t="e">
        <f ca="1">CalculPointMatchs(E19,E18,H19,H20,J19,J16,L19,L17)</f>
        <v>#NAME?</v>
      </c>
      <c r="O19" s="33" t="e">
        <f ca="1">IF(AND(N16&lt;&gt;"",N17&lt;&gt;"",N18&lt;&gt;"",N19&lt;&gt;"",N20&lt;&gt;""),RANK(N19,N$16:N$20),"")</f>
        <v>#NAME?</v>
      </c>
      <c r="P19" s="225">
        <f>SUM(E18,H20,J16,L17)</f>
        <v>0</v>
      </c>
      <c r="Q19" s="224"/>
      <c r="R19" s="223">
        <f>SUM(D19:M19)</f>
        <v>0</v>
      </c>
      <c r="S19" s="224"/>
    </row>
    <row r="20" spans="2:22" ht="17.25" thickTop="1" thickBot="1">
      <c r="B20" s="53">
        <v>10</v>
      </c>
      <c r="C20" s="196" t="s">
        <v>193</v>
      </c>
      <c r="D20" s="110"/>
      <c r="E20" s="114"/>
      <c r="F20" s="25" t="str">
        <f>IF(grille!H14&lt;&gt;"",grille!H14,"")</f>
        <v/>
      </c>
      <c r="G20" s="114"/>
      <c r="H20" s="25" t="str">
        <f>IF(grille!H18&lt;&gt;"",grille!H18,"")</f>
        <v/>
      </c>
      <c r="I20" s="114"/>
      <c r="J20" s="114"/>
      <c r="K20" s="37" t="str">
        <f>IF(grille!H25&lt;&gt;"",grille!H25,"")</f>
        <v/>
      </c>
      <c r="L20" s="114"/>
      <c r="M20" s="39" t="str">
        <f>IF(grille!H29&lt;&gt;"",grille!H29,"")</f>
        <v/>
      </c>
      <c r="N20" s="160" t="e">
        <f ca="1">CalculPointMatchs(F20,F17,H20,H19,K20,K18,M20,M16)</f>
        <v>#NAME?</v>
      </c>
      <c r="O20" s="33" t="e">
        <f ca="1">IF(AND(N16&lt;&gt;"",N17&lt;&gt;"",N18&lt;&gt;"",N19&lt;&gt;"",N20&lt;&gt;""),RANK(N20,N$16:N$20),"")</f>
        <v>#NAME?</v>
      </c>
      <c r="P20" s="225">
        <f>SUM(F17,H19,K18,M16)</f>
        <v>0</v>
      </c>
      <c r="Q20" s="224"/>
      <c r="R20" s="223">
        <f>SUM(D20:M20)</f>
        <v>0</v>
      </c>
      <c r="S20" s="224"/>
    </row>
    <row r="21" spans="2:22">
      <c r="B21" s="20"/>
      <c r="C21" s="20"/>
      <c r="D21" s="20"/>
      <c r="E21" s="23"/>
      <c r="F21" s="21"/>
      <c r="G21" s="21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2:22" ht="16.5" thickBot="1">
      <c r="B22" s="136"/>
      <c r="C22" s="136"/>
      <c r="D22" s="136" t="s">
        <v>100</v>
      </c>
      <c r="E22" s="161"/>
      <c r="F22" s="43"/>
      <c r="G22" s="43"/>
      <c r="H22" s="136"/>
      <c r="I22" s="136"/>
      <c r="J22" s="136"/>
      <c r="K22" s="136"/>
      <c r="L22" s="136" t="s">
        <v>101</v>
      </c>
      <c r="M22" s="136"/>
      <c r="N22" s="136"/>
      <c r="O22" s="136"/>
      <c r="P22" s="136"/>
      <c r="Q22" s="136"/>
      <c r="R22" s="136"/>
      <c r="S22" s="136"/>
      <c r="T22" s="136"/>
      <c r="U22" s="20"/>
      <c r="V22" s="20"/>
    </row>
    <row r="23" spans="2:22">
      <c r="B23" s="162"/>
      <c r="C23" s="162"/>
      <c r="D23" s="138" t="s">
        <v>26</v>
      </c>
      <c r="E23" s="220" t="str">
        <f ca="1">IFERROR(INDEX(C16:C20,MATCH(4,O16:O20,0)),"")</f>
        <v/>
      </c>
      <c r="F23" s="221"/>
      <c r="G23" s="221"/>
      <c r="H23" s="222"/>
      <c r="I23" s="164" t="str">
        <f>IF(grille!G31&lt;&gt;"",grille!G31,"")</f>
        <v/>
      </c>
      <c r="J23" s="165"/>
      <c r="K23" s="43"/>
      <c r="L23" s="138" t="s">
        <v>25</v>
      </c>
      <c r="M23" s="220" t="str">
        <f ca="1">IFERROR(INDEX(C16:C20,MATCH(5,O16:O20,0)),"")</f>
        <v/>
      </c>
      <c r="N23" s="221"/>
      <c r="O23" s="221"/>
      <c r="P23" s="222"/>
      <c r="Q23" s="164" t="str">
        <f>IF(grille!G32&lt;&gt;"",grille!G32,"")</f>
        <v/>
      </c>
      <c r="R23" s="136"/>
      <c r="S23" s="162"/>
      <c r="T23" s="162"/>
    </row>
    <row r="24" spans="2:22" ht="16.5" thickBot="1">
      <c r="B24" s="162"/>
      <c r="C24" s="162"/>
      <c r="D24" s="139" t="s">
        <v>23</v>
      </c>
      <c r="E24" s="217" t="str">
        <f ca="1">IFERROR(INDEX(C8:C12,MATCH(5,O8:O12,0)),"")</f>
        <v/>
      </c>
      <c r="F24" s="218"/>
      <c r="G24" s="218"/>
      <c r="H24" s="219"/>
      <c r="I24" s="167" t="str">
        <f>IF(grille!H31&lt;&gt;"",grille!H31,"")</f>
        <v/>
      </c>
      <c r="J24" s="165"/>
      <c r="K24" s="43"/>
      <c r="L24" s="139" t="s">
        <v>24</v>
      </c>
      <c r="M24" s="217" t="str">
        <f ca="1">IFERROR(INDEX(C8:C12,MATCH(4,O8:O12,0)),"")</f>
        <v/>
      </c>
      <c r="N24" s="218"/>
      <c r="O24" s="218"/>
      <c r="P24" s="219"/>
      <c r="Q24" s="167" t="str">
        <f>IF(grille!H32&lt;&gt;"",grille!H32,"")</f>
        <v/>
      </c>
      <c r="R24" s="136"/>
      <c r="S24" s="162"/>
      <c r="T24" s="162"/>
    </row>
    <row r="25" spans="2:22">
      <c r="B25" s="136"/>
      <c r="C25" s="136"/>
      <c r="D25" s="136"/>
      <c r="E25" s="161"/>
      <c r="F25" s="43"/>
      <c r="G25" s="43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20"/>
      <c r="V25" s="20"/>
    </row>
    <row r="26" spans="2:22" ht="16.5" thickBot="1">
      <c r="B26" s="136" t="s">
        <v>102</v>
      </c>
      <c r="C26" s="136"/>
      <c r="D26" s="136"/>
      <c r="E26" s="43"/>
      <c r="F26" s="136"/>
      <c r="G26" s="136" t="s">
        <v>103</v>
      </c>
      <c r="H26" s="136"/>
      <c r="I26" s="136"/>
      <c r="J26" s="136"/>
      <c r="K26" s="136"/>
      <c r="L26" s="136"/>
      <c r="M26" s="136"/>
      <c r="N26" s="136"/>
      <c r="O26" s="162"/>
      <c r="P26" s="162"/>
      <c r="Q26" s="162"/>
      <c r="R26" s="162"/>
      <c r="S26" s="162"/>
      <c r="T26" s="162"/>
    </row>
    <row r="27" spans="2:22">
      <c r="B27" s="138" t="s">
        <v>14</v>
      </c>
      <c r="C27" s="168" t="str">
        <f ca="1">IFERROR(INDEX(C8:C12,MATCH(3,O8:O12,0)),"")</f>
        <v/>
      </c>
      <c r="D27" s="164" t="str">
        <f>IF(grille!G33&lt;&gt;"",grille!G33,"")</f>
        <v/>
      </c>
      <c r="E27" s="43"/>
      <c r="F27" s="165"/>
      <c r="G27" s="138" t="s">
        <v>10</v>
      </c>
      <c r="H27" s="226" t="str">
        <f ca="1">IFERROR(INDEX(C8:C12,MATCH(1,O8:O12,0)),"")</f>
        <v/>
      </c>
      <c r="I27" s="227"/>
      <c r="J27" s="227"/>
      <c r="K27" s="228"/>
      <c r="L27" s="164" t="str">
        <f>IF(grille!G34&lt;&gt;"",grille!G34,"")</f>
        <v/>
      </c>
      <c r="M27" s="136"/>
      <c r="N27" s="136"/>
      <c r="O27" s="162"/>
      <c r="P27" s="162"/>
      <c r="Q27" s="162"/>
      <c r="R27" s="162"/>
      <c r="S27" s="162"/>
      <c r="T27" s="162"/>
      <c r="U27" s="22"/>
    </row>
    <row r="28" spans="2:22" ht="16.5" thickBot="1">
      <c r="B28" s="139" t="s">
        <v>12</v>
      </c>
      <c r="C28" s="169" t="str">
        <f ca="1">IFERROR(INDEX(C16:C20,MATCH(2,O16:O20,0)),"")</f>
        <v/>
      </c>
      <c r="D28" s="167" t="str">
        <f>IF(grille!H33&lt;&gt;"",grille!H33,"")</f>
        <v/>
      </c>
      <c r="E28" s="43"/>
      <c r="F28" s="165"/>
      <c r="G28" s="139" t="s">
        <v>111</v>
      </c>
      <c r="H28" s="229" t="e">
        <f ca="1">Gagnant(E23:I24)</f>
        <v>#NAME?</v>
      </c>
      <c r="I28" s="230"/>
      <c r="J28" s="230"/>
      <c r="K28" s="231"/>
      <c r="L28" s="167" t="str">
        <f>IF(grille!H34&lt;&gt;"",grille!H34,"")</f>
        <v/>
      </c>
      <c r="M28" s="136"/>
      <c r="N28" s="136"/>
      <c r="O28" s="162"/>
      <c r="P28" s="162"/>
      <c r="Q28" s="162"/>
      <c r="R28" s="162"/>
      <c r="S28" s="162"/>
      <c r="T28" s="162"/>
    </row>
    <row r="29" spans="2:22">
      <c r="B29" s="136"/>
      <c r="C29" s="136"/>
      <c r="D29" s="136"/>
      <c r="E29" s="136"/>
      <c r="F29" s="43"/>
      <c r="G29" s="43"/>
      <c r="H29" s="136"/>
      <c r="I29" s="136"/>
      <c r="J29" s="136"/>
      <c r="K29" s="136"/>
      <c r="L29" s="136"/>
      <c r="M29" s="136"/>
      <c r="N29" s="165"/>
      <c r="O29" s="136"/>
      <c r="P29" s="136"/>
      <c r="Q29" s="136"/>
      <c r="R29" s="136"/>
      <c r="S29" s="136"/>
      <c r="T29" s="162"/>
    </row>
    <row r="30" spans="2:22" ht="16.5" thickBot="1">
      <c r="B30" s="136" t="s">
        <v>104</v>
      </c>
      <c r="C30" s="136"/>
      <c r="D30" s="136"/>
      <c r="E30" s="136"/>
      <c r="F30" s="43"/>
      <c r="G30" s="136" t="s">
        <v>105</v>
      </c>
      <c r="H30" s="136"/>
      <c r="I30" s="136"/>
      <c r="J30" s="136"/>
      <c r="K30" s="136"/>
      <c r="L30" s="136"/>
      <c r="M30" s="136"/>
      <c r="N30" s="165"/>
      <c r="O30" s="136"/>
      <c r="P30" s="136"/>
      <c r="Q30" s="136"/>
      <c r="R30" s="136"/>
      <c r="S30" s="136"/>
      <c r="T30" s="162"/>
    </row>
    <row r="31" spans="2:22">
      <c r="B31" s="138" t="s">
        <v>11</v>
      </c>
      <c r="C31" s="168" t="str">
        <f ca="1">IFERROR(INDEX(C8:C12,MATCH(2,O8:O12,0)),"")</f>
        <v/>
      </c>
      <c r="D31" s="164" t="str">
        <f>IF(grille!G35&lt;&gt;"",grille!G35,"")</f>
        <v/>
      </c>
      <c r="E31" s="136"/>
      <c r="F31" s="43"/>
      <c r="G31" s="138" t="s">
        <v>112</v>
      </c>
      <c r="H31" s="226" t="e">
        <f ca="1">Gagnant(M23:Q24)</f>
        <v>#NAME?</v>
      </c>
      <c r="I31" s="227"/>
      <c r="J31" s="227"/>
      <c r="K31" s="228"/>
      <c r="L31" s="164" t="str">
        <f>IF(grille!G36&lt;&gt;"",grille!G36,"")</f>
        <v/>
      </c>
      <c r="M31" s="136"/>
      <c r="N31" s="165"/>
      <c r="O31" s="136"/>
      <c r="P31" s="136"/>
      <c r="Q31" s="136"/>
      <c r="R31" s="136"/>
      <c r="S31" s="136"/>
      <c r="T31" s="162"/>
    </row>
    <row r="32" spans="2:22" ht="16.5" thickBot="1">
      <c r="B32" s="139" t="s">
        <v>15</v>
      </c>
      <c r="C32" s="169" t="str">
        <f ca="1">IFERROR(INDEX(C16:C20,MATCH(3,O16:O20,0)),"")</f>
        <v/>
      </c>
      <c r="D32" s="167" t="str">
        <f>IF(grille!H35&lt;&gt;"",grille!H35,"")</f>
        <v/>
      </c>
      <c r="E32" s="136"/>
      <c r="F32" s="43"/>
      <c r="G32" s="139" t="s">
        <v>13</v>
      </c>
      <c r="H32" s="229" t="str">
        <f ca="1">IFERROR(INDEX(C16:C20,MATCH(1,O16:O20,0)),"")</f>
        <v/>
      </c>
      <c r="I32" s="230"/>
      <c r="J32" s="230"/>
      <c r="K32" s="231"/>
      <c r="L32" s="167" t="str">
        <f>IF(grille!H36&lt;&gt;"",grille!H36,"")</f>
        <v/>
      </c>
      <c r="M32" s="136"/>
      <c r="N32" s="165"/>
      <c r="O32" s="162"/>
      <c r="P32" s="162"/>
      <c r="Q32" s="162"/>
      <c r="R32" s="162"/>
      <c r="S32" s="162"/>
      <c r="T32" s="162"/>
    </row>
    <row r="33" spans="1:26">
      <c r="B33" s="136"/>
      <c r="C33" s="136"/>
      <c r="D33" s="136"/>
      <c r="E33" s="136"/>
      <c r="F33" s="43"/>
      <c r="G33" s="43"/>
      <c r="H33" s="43"/>
      <c r="I33" s="43"/>
      <c r="J33" s="43"/>
      <c r="K33" s="43"/>
      <c r="L33" s="43"/>
      <c r="M33" s="136"/>
      <c r="N33" s="165"/>
      <c r="O33" s="162"/>
      <c r="P33" s="162"/>
      <c r="Q33" s="162"/>
      <c r="R33" s="162"/>
      <c r="S33" s="162"/>
      <c r="T33" s="162"/>
    </row>
    <row r="34" spans="1:26" ht="16.5" thickBot="1">
      <c r="B34" s="136" t="s">
        <v>106</v>
      </c>
      <c r="C34" s="136"/>
      <c r="D34" s="136"/>
      <c r="E34" s="43"/>
      <c r="F34" s="136"/>
      <c r="G34" s="136" t="s">
        <v>107</v>
      </c>
      <c r="H34" s="136"/>
      <c r="I34" s="136"/>
      <c r="J34" s="136"/>
      <c r="K34" s="136"/>
      <c r="L34" s="136"/>
      <c r="M34" s="136"/>
      <c r="N34" s="136"/>
      <c r="O34" s="162"/>
      <c r="P34" s="162"/>
      <c r="Q34" s="162"/>
      <c r="R34" s="162"/>
      <c r="S34" s="162"/>
      <c r="T34" s="162"/>
    </row>
    <row r="35" spans="1:26">
      <c r="B35" s="138" t="s">
        <v>113</v>
      </c>
      <c r="C35" s="170" t="e">
        <f ca="1">Perdant(C27:D28)</f>
        <v>#NAME?</v>
      </c>
      <c r="D35" s="164" t="str">
        <f>IF(grille!G38&lt;&gt;"",grille!G38,"")</f>
        <v/>
      </c>
      <c r="E35" s="43"/>
      <c r="F35" s="165"/>
      <c r="G35" s="138" t="s">
        <v>115</v>
      </c>
      <c r="H35" s="220" t="e">
        <f ca="1">Gagnant(C27:D28)</f>
        <v>#NAME?</v>
      </c>
      <c r="I35" s="221"/>
      <c r="J35" s="221"/>
      <c r="K35" s="222"/>
      <c r="L35" s="164" t="str">
        <f>IF(grille!G39&lt;&gt;"",grille!G39,"")</f>
        <v/>
      </c>
      <c r="M35" s="136"/>
      <c r="N35" s="136"/>
      <c r="O35" s="162"/>
      <c r="P35" s="162"/>
      <c r="Q35" s="162"/>
      <c r="R35" s="162"/>
      <c r="S35" s="162"/>
      <c r="T35" s="162"/>
    </row>
    <row r="36" spans="1:26" ht="16.5" thickBot="1">
      <c r="B36" s="139" t="s">
        <v>114</v>
      </c>
      <c r="C36" s="39" t="e">
        <f ca="1">Perdant(H27:L28)</f>
        <v>#NAME?</v>
      </c>
      <c r="D36" s="167" t="str">
        <f>IF(grille!H38&lt;&gt;"",grille!H38,"")</f>
        <v/>
      </c>
      <c r="E36" s="43"/>
      <c r="F36" s="165"/>
      <c r="G36" s="139" t="s">
        <v>116</v>
      </c>
      <c r="H36" s="217" t="e">
        <f ca="1">Gagnant(H27:L28)</f>
        <v>#NAME?</v>
      </c>
      <c r="I36" s="218"/>
      <c r="J36" s="218"/>
      <c r="K36" s="219"/>
      <c r="L36" s="167" t="str">
        <f>IF(grille!H39&lt;&gt;"",grille!H39,"")</f>
        <v/>
      </c>
      <c r="M36" s="136"/>
      <c r="N36" s="136"/>
      <c r="O36" s="162"/>
      <c r="P36" s="162"/>
      <c r="Q36" s="162"/>
      <c r="R36" s="162"/>
      <c r="S36" s="162"/>
      <c r="T36" s="162"/>
    </row>
    <row r="37" spans="1:26">
      <c r="B37" s="137"/>
      <c r="C37" s="136"/>
      <c r="D37" s="136"/>
      <c r="E37" s="136"/>
      <c r="F37" s="43"/>
      <c r="G37" s="43"/>
      <c r="H37" s="136"/>
      <c r="I37" s="136"/>
      <c r="J37" s="136"/>
      <c r="K37" s="136"/>
      <c r="L37" s="136"/>
      <c r="M37" s="136"/>
      <c r="N37" s="165"/>
      <c r="O37" s="162"/>
      <c r="P37" s="162"/>
      <c r="Q37" s="162"/>
      <c r="R37" s="162"/>
      <c r="S37" s="162"/>
      <c r="T37" s="162"/>
    </row>
    <row r="38" spans="1:26" ht="16.5" thickBot="1">
      <c r="B38" s="137" t="s">
        <v>108</v>
      </c>
      <c r="C38" s="136"/>
      <c r="D38" s="136"/>
      <c r="E38" s="136"/>
      <c r="F38" s="43"/>
      <c r="G38" s="137" t="s">
        <v>136</v>
      </c>
      <c r="H38" s="136"/>
      <c r="I38" s="136"/>
      <c r="J38" s="136"/>
      <c r="K38" s="136"/>
      <c r="L38" s="136"/>
      <c r="M38" s="136"/>
      <c r="N38" s="162"/>
      <c r="O38" s="162"/>
      <c r="P38" s="162"/>
      <c r="Q38" s="162"/>
      <c r="R38" s="162"/>
      <c r="S38" s="162"/>
      <c r="T38" s="162"/>
    </row>
    <row r="39" spans="1:26">
      <c r="B39" s="138" t="s">
        <v>117</v>
      </c>
      <c r="C39" s="163" t="e">
        <f ca="1">Perdant(C31:D32)</f>
        <v>#NAME?</v>
      </c>
      <c r="D39" s="164" t="str">
        <f>IF(grille!G40&lt;&gt;"",grille!G40,"")</f>
        <v/>
      </c>
      <c r="E39" s="165"/>
      <c r="F39" s="43"/>
      <c r="G39" s="138" t="s">
        <v>119</v>
      </c>
      <c r="H39" s="220" t="e">
        <f ca="1">Gagnant(C31:D32)</f>
        <v>#NAME?</v>
      </c>
      <c r="I39" s="221"/>
      <c r="J39" s="221"/>
      <c r="K39" s="222"/>
      <c r="L39" s="164" t="str">
        <f>IF(grille!G41&lt;&gt;"",grille!G41,"")</f>
        <v/>
      </c>
      <c r="M39" s="136"/>
      <c r="N39" s="162"/>
      <c r="O39" s="162"/>
      <c r="P39" s="162"/>
      <c r="Q39" s="162"/>
      <c r="R39" s="162"/>
      <c r="S39" s="162"/>
      <c r="T39" s="162"/>
    </row>
    <row r="40" spans="1:26" ht="16.5" thickBot="1">
      <c r="B40" s="139" t="s">
        <v>118</v>
      </c>
      <c r="C40" s="166" t="e">
        <f ca="1">Perdant(H31:L32)</f>
        <v>#NAME?</v>
      </c>
      <c r="D40" s="167" t="str">
        <f>IF(grille!H40&lt;&gt;"",grille!H40,"")</f>
        <v/>
      </c>
      <c r="E40" s="165"/>
      <c r="F40" s="43"/>
      <c r="G40" s="139" t="s">
        <v>120</v>
      </c>
      <c r="H40" s="217" t="e">
        <f ca="1">Gagnant(H31:L32)</f>
        <v>#NAME?</v>
      </c>
      <c r="I40" s="218"/>
      <c r="J40" s="218"/>
      <c r="K40" s="219"/>
      <c r="L40" s="167" t="str">
        <f>IF(grille!H41&lt;&gt;"",grille!H41,"")</f>
        <v/>
      </c>
      <c r="M40" s="136"/>
      <c r="N40" s="162"/>
      <c r="O40" s="162"/>
      <c r="P40" s="162"/>
      <c r="Q40" s="162"/>
      <c r="R40" s="162"/>
      <c r="S40" s="162"/>
      <c r="T40" s="162"/>
    </row>
    <row r="41" spans="1:26">
      <c r="B41" s="137"/>
      <c r="C41" s="136"/>
      <c r="D41" s="136"/>
      <c r="E41" s="136"/>
      <c r="F41" s="43"/>
      <c r="G41" s="43"/>
      <c r="H41" s="136"/>
      <c r="I41" s="136"/>
      <c r="J41" s="136"/>
      <c r="K41" s="136"/>
      <c r="L41" s="136"/>
      <c r="M41" s="136"/>
      <c r="N41" s="165"/>
      <c r="O41" s="136"/>
      <c r="P41" s="136"/>
      <c r="Q41" s="136"/>
      <c r="R41" s="136"/>
      <c r="S41" s="136"/>
      <c r="T41" s="136"/>
      <c r="U41" s="20"/>
      <c r="V41" s="20"/>
    </row>
    <row r="42" spans="1:26">
      <c r="B42" s="137"/>
      <c r="C42" s="136"/>
      <c r="D42" s="136"/>
      <c r="E42" s="136"/>
      <c r="F42" s="43"/>
      <c r="G42" s="43"/>
      <c r="H42" s="136"/>
      <c r="I42" s="136"/>
      <c r="J42" s="136"/>
      <c r="K42" s="136"/>
      <c r="L42" s="136"/>
      <c r="M42" s="136"/>
      <c r="N42" s="165"/>
      <c r="O42" s="136"/>
      <c r="P42" s="136"/>
      <c r="Q42" s="136"/>
      <c r="R42" s="136"/>
      <c r="S42" s="136"/>
      <c r="T42" s="136"/>
      <c r="U42" s="20"/>
      <c r="V42" s="20"/>
    </row>
    <row r="43" spans="1:26">
      <c r="A43" s="27"/>
      <c r="B43" s="171"/>
      <c r="C43" s="172"/>
      <c r="D43" s="172"/>
      <c r="E43" s="172"/>
      <c r="F43" s="173"/>
      <c r="G43" s="173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27"/>
      <c r="V43" s="27"/>
      <c r="W43" s="27"/>
      <c r="X43" s="27"/>
      <c r="Y43" s="27"/>
      <c r="Z43" s="27"/>
    </row>
    <row r="44" spans="1:26" ht="16.5" thickBot="1">
      <c r="B44" s="137"/>
      <c r="C44" s="26" t="s">
        <v>135</v>
      </c>
      <c r="D44" s="26"/>
      <c r="E44" s="26"/>
      <c r="F44" s="43"/>
      <c r="G44" s="43"/>
      <c r="H44" s="26" t="s">
        <v>134</v>
      </c>
      <c r="I44" s="26"/>
      <c r="J44" s="26"/>
      <c r="K44" s="26"/>
      <c r="L44" s="26"/>
      <c r="M44" s="26"/>
      <c r="N44" s="44"/>
      <c r="O44" s="26"/>
      <c r="P44" s="26" t="s">
        <v>133</v>
      </c>
      <c r="Q44" s="26"/>
      <c r="R44" s="26"/>
      <c r="S44" s="136"/>
      <c r="T44" s="136"/>
      <c r="U44" s="20"/>
      <c r="V44" s="20"/>
    </row>
    <row r="45" spans="1:26">
      <c r="B45" s="138" t="s">
        <v>121</v>
      </c>
      <c r="C45" s="163" t="e">
        <f ca="1">Perdant(M23:Q24)</f>
        <v>#NAME?</v>
      </c>
      <c r="D45" s="164" t="str">
        <f>IF(grille!G42&lt;&gt;"",grille!G42,"")</f>
        <v/>
      </c>
      <c r="E45" s="50"/>
      <c r="F45" s="43"/>
      <c r="G45" s="138" t="s">
        <v>123</v>
      </c>
      <c r="H45" s="220" t="e">
        <f ca="1">Perdant(C35:D36)</f>
        <v>#NAME?</v>
      </c>
      <c r="I45" s="221"/>
      <c r="J45" s="221"/>
      <c r="K45" s="222"/>
      <c r="L45" s="164" t="str">
        <f>IF(grille!G43&lt;&gt;"",grille!G43,"")</f>
        <v/>
      </c>
      <c r="M45" s="50"/>
      <c r="N45" s="174"/>
      <c r="O45" s="138" t="s">
        <v>125</v>
      </c>
      <c r="P45" s="220" t="e">
        <f ca="1">Gagnant(C35:D36)</f>
        <v>#NAME?</v>
      </c>
      <c r="Q45" s="221"/>
      <c r="R45" s="221"/>
      <c r="S45" s="222"/>
      <c r="T45" s="164" t="str">
        <f>IF(grille!G44&lt;&gt;"",grille!G44,"")</f>
        <v/>
      </c>
      <c r="U45" s="50"/>
      <c r="V45" s="20"/>
    </row>
    <row r="46" spans="1:26" ht="16.5" thickBot="1">
      <c r="B46" s="139" t="s">
        <v>122</v>
      </c>
      <c r="C46" s="166" t="e">
        <f ca="1">Perdant(E23:I24)</f>
        <v>#NAME?</v>
      </c>
      <c r="D46" s="167" t="str">
        <f>IF(grille!H42&lt;&gt;"",grille!H42,"")</f>
        <v/>
      </c>
      <c r="E46" s="50"/>
      <c r="F46" s="43"/>
      <c r="G46" s="139" t="s">
        <v>124</v>
      </c>
      <c r="H46" s="217" t="e">
        <f ca="1">Perdant(C39:D40)</f>
        <v>#NAME?</v>
      </c>
      <c r="I46" s="218"/>
      <c r="J46" s="218"/>
      <c r="K46" s="219"/>
      <c r="L46" s="167" t="str">
        <f>IF(grille!H43&lt;&gt;"",grille!H43,"")</f>
        <v/>
      </c>
      <c r="M46" s="50"/>
      <c r="N46" s="174"/>
      <c r="O46" s="139" t="s">
        <v>126</v>
      </c>
      <c r="P46" s="217" t="e">
        <f ca="1">Gagnant(C39:D40)</f>
        <v>#NAME?</v>
      </c>
      <c r="Q46" s="218"/>
      <c r="R46" s="218"/>
      <c r="S46" s="219"/>
      <c r="T46" s="167" t="str">
        <f>IF(grille!H44&lt;&gt;"",grille!H44,"")</f>
        <v/>
      </c>
      <c r="U46" s="50"/>
      <c r="V46" s="20"/>
    </row>
    <row r="47" spans="1:26">
      <c r="B47" s="136"/>
      <c r="C47" s="136"/>
      <c r="D47" s="136"/>
      <c r="E47" s="136"/>
      <c r="F47" s="43"/>
      <c r="G47" s="43"/>
      <c r="H47" s="136"/>
      <c r="I47" s="136"/>
      <c r="J47" s="136"/>
      <c r="K47" s="136"/>
      <c r="L47" s="136"/>
      <c r="M47" s="136"/>
      <c r="N47" s="165"/>
      <c r="O47" s="136"/>
      <c r="P47" s="136"/>
      <c r="Q47" s="136"/>
      <c r="R47" s="136"/>
      <c r="S47" s="136"/>
      <c r="T47" s="136"/>
      <c r="U47" s="20"/>
      <c r="V47" s="20"/>
    </row>
    <row r="48" spans="1:26" ht="16.5" thickBot="1">
      <c r="B48" s="136"/>
      <c r="C48" s="43"/>
      <c r="D48" s="43"/>
      <c r="E48" s="26" t="s">
        <v>132</v>
      </c>
      <c r="F48" s="26"/>
      <c r="G48" s="45"/>
      <c r="H48" s="26"/>
      <c r="I48" s="26"/>
      <c r="J48" s="26"/>
      <c r="K48" s="44"/>
      <c r="L48" s="26"/>
      <c r="M48" s="26" t="s">
        <v>131</v>
      </c>
      <c r="N48" s="26"/>
      <c r="O48" s="136"/>
      <c r="P48" s="136"/>
      <c r="Q48" s="136"/>
      <c r="R48" s="136"/>
      <c r="S48" s="136"/>
      <c r="T48" s="162"/>
    </row>
    <row r="49" spans="1:26">
      <c r="B49" s="165"/>
      <c r="C49" s="43"/>
      <c r="D49" s="138" t="s">
        <v>127</v>
      </c>
      <c r="E49" s="220" t="e">
        <f ca="1">Perdant(H35:L36)</f>
        <v>#NAME?</v>
      </c>
      <c r="F49" s="221"/>
      <c r="G49" s="221"/>
      <c r="H49" s="222"/>
      <c r="I49" s="164" t="str">
        <f>IF(grille!G45&lt;&gt;"",grille!G45,"")</f>
        <v/>
      </c>
      <c r="J49" s="50"/>
      <c r="K49" s="165"/>
      <c r="L49" s="138" t="s">
        <v>129</v>
      </c>
      <c r="M49" s="220" t="e">
        <f ca="1">Gagnant(H35:L36)</f>
        <v>#NAME?</v>
      </c>
      <c r="N49" s="221"/>
      <c r="O49" s="221"/>
      <c r="P49" s="222"/>
      <c r="Q49" s="164" t="str">
        <f>IF(grille!G46&lt;&gt;"",grille!G46,"")</f>
        <v/>
      </c>
      <c r="R49" s="50"/>
      <c r="S49" s="136"/>
      <c r="T49" s="162"/>
    </row>
    <row r="50" spans="1:26" ht="16.5" thickBot="1">
      <c r="B50" s="165"/>
      <c r="C50" s="43"/>
      <c r="D50" s="139" t="s">
        <v>128</v>
      </c>
      <c r="E50" s="217" t="e">
        <f ca="1">Perdant(H39:L40)</f>
        <v>#NAME?</v>
      </c>
      <c r="F50" s="218"/>
      <c r="G50" s="218"/>
      <c r="H50" s="219"/>
      <c r="I50" s="167" t="str">
        <f>IF(grille!H45&lt;&gt;"",grille!H45,"")</f>
        <v/>
      </c>
      <c r="J50" s="50"/>
      <c r="K50" s="165"/>
      <c r="L50" s="139" t="s">
        <v>130</v>
      </c>
      <c r="M50" s="217" t="e">
        <f ca="1">Gagnant(H39:L40)</f>
        <v>#NAME?</v>
      </c>
      <c r="N50" s="218"/>
      <c r="O50" s="218"/>
      <c r="P50" s="219"/>
      <c r="Q50" s="167" t="str">
        <f>IF(grille!H46&lt;&gt;"",grille!H46,"")</f>
        <v/>
      </c>
      <c r="R50" s="50"/>
      <c r="S50" s="136"/>
      <c r="T50" s="162"/>
    </row>
    <row r="52" spans="1:26">
      <c r="A52" s="27"/>
      <c r="B52" s="27"/>
      <c r="C52" s="27"/>
      <c r="D52" s="27"/>
      <c r="E52" s="27"/>
      <c r="F52" s="28"/>
      <c r="G52" s="28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>
      <c r="A53" s="27"/>
      <c r="B53" s="27"/>
      <c r="C53" s="27"/>
      <c r="D53" s="27"/>
      <c r="E53" s="27"/>
      <c r="F53" s="28"/>
      <c r="G53" s="28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</sheetData>
  <mergeCells count="52">
    <mergeCell ref="C4:H4"/>
    <mergeCell ref="B6:D6"/>
    <mergeCell ref="P7:Q7"/>
    <mergeCell ref="R7:S7"/>
    <mergeCell ref="R10:S10"/>
    <mergeCell ref="R20:S20"/>
    <mergeCell ref="R15:S15"/>
    <mergeCell ref="P18:Q18"/>
    <mergeCell ref="P16:Q16"/>
    <mergeCell ref="B5:D5"/>
    <mergeCell ref="P17:Q17"/>
    <mergeCell ref="R9:S9"/>
    <mergeCell ref="R11:S11"/>
    <mergeCell ref="R12:S12"/>
    <mergeCell ref="J1:S1"/>
    <mergeCell ref="P19:Q19"/>
    <mergeCell ref="R19:S19"/>
    <mergeCell ref="P15:Q15"/>
    <mergeCell ref="P8:Q8"/>
    <mergeCell ref="P9:Q9"/>
    <mergeCell ref="P10:Q10"/>
    <mergeCell ref="P11:Q11"/>
    <mergeCell ref="P12:Q12"/>
    <mergeCell ref="L4:T4"/>
    <mergeCell ref="R8:S8"/>
    <mergeCell ref="R16:S16"/>
    <mergeCell ref="J2:S2"/>
    <mergeCell ref="I4:K4"/>
    <mergeCell ref="L3:S3"/>
    <mergeCell ref="E49:H49"/>
    <mergeCell ref="M49:P49"/>
    <mergeCell ref="M23:P23"/>
    <mergeCell ref="H46:K46"/>
    <mergeCell ref="H40:K40"/>
    <mergeCell ref="E23:H23"/>
    <mergeCell ref="E24:H24"/>
    <mergeCell ref="E50:H50"/>
    <mergeCell ref="P45:S45"/>
    <mergeCell ref="H36:K36"/>
    <mergeCell ref="H35:K35"/>
    <mergeCell ref="R17:S17"/>
    <mergeCell ref="R18:S18"/>
    <mergeCell ref="P20:Q20"/>
    <mergeCell ref="M50:P50"/>
    <mergeCell ref="M24:P24"/>
    <mergeCell ref="P46:S46"/>
    <mergeCell ref="H27:K27"/>
    <mergeCell ref="H45:K45"/>
    <mergeCell ref="H31:K31"/>
    <mergeCell ref="H32:K32"/>
    <mergeCell ref="H28:K28"/>
    <mergeCell ref="H39:K39"/>
  </mergeCells>
  <phoneticPr fontId="0" type="noConversion"/>
  <conditionalFormatting sqref="P8:P15 Q9:Q15 P7:S7 R13:S15 R8:R12">
    <cfRule type="cellIs" dxfId="2" priority="6" stopIfTrue="1" operator="equal">
      <formula>0</formula>
    </cfRule>
  </conditionalFormatting>
  <conditionalFormatting sqref="N7:N20">
    <cfRule type="cellIs" dxfId="1" priority="5" stopIfTrue="1" operator="equal">
      <formula>0</formula>
    </cfRule>
  </conditionalFormatting>
  <conditionalFormatting sqref="P16:P20 Q17:Q20 R16:R20">
    <cfRule type="cellIs" dxfId="0" priority="1" stopIfTrue="1" operator="equal">
      <formula>0</formula>
    </cfRule>
  </conditionalFormatting>
  <pageMargins left="0.74803149606299213" right="0.43307086614173229" top="0.51181102362204722" bottom="0.86614173228346458" header="0.27559055118110237" footer="0.51181102362204722"/>
  <pageSetup paperSize="9" scale="82" orientation="portrait" horizontalDpi="4294967293" r:id="rId1"/>
  <headerFooter alignWithMargins="0">
    <oddHeader xml:space="preserve">&amp;R&amp;"Arial,Gras"&amp;14  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F19"/>
  <sheetViews>
    <sheetView workbookViewId="0">
      <selection activeCell="B2" sqref="B2"/>
    </sheetView>
  </sheetViews>
  <sheetFormatPr baseColWidth="10" defaultRowHeight="15.75"/>
  <cols>
    <col min="1" max="1" width="24.5703125" style="17" customWidth="1"/>
    <col min="2" max="2" width="34" style="17" customWidth="1"/>
    <col min="3" max="3" width="11.5703125" style="17" customWidth="1"/>
    <col min="4" max="4" width="4.85546875" style="17" customWidth="1"/>
    <col min="5" max="5" width="4.85546875" style="18" customWidth="1"/>
  </cols>
  <sheetData>
    <row r="1" spans="1:6" s="80" customFormat="1">
      <c r="A1" s="20"/>
      <c r="B1" s="20"/>
      <c r="C1" s="20"/>
      <c r="D1" s="20"/>
      <c r="E1" s="21"/>
    </row>
    <row r="2" spans="1:6" s="73" customFormat="1" ht="90.75" customHeight="1">
      <c r="E2" s="74"/>
      <c r="F2" s="74"/>
    </row>
    <row r="3" spans="1:6" s="73" customFormat="1" ht="25.5" customHeight="1">
      <c r="A3" s="54" t="s">
        <v>36</v>
      </c>
      <c r="B3" s="77" t="str">
        <f>saison</f>
        <v>2019-2020</v>
      </c>
      <c r="C3" s="78"/>
    </row>
    <row r="4" spans="1:6" s="73" customFormat="1" ht="21" customHeight="1">
      <c r="A4" s="54" t="s">
        <v>38</v>
      </c>
      <c r="B4" s="77" t="str">
        <f>date</f>
        <v>14 et 15 mars 2020</v>
      </c>
      <c r="C4" s="78"/>
    </row>
    <row r="5" spans="1:6" s="80" customFormat="1">
      <c r="A5" s="20"/>
      <c r="B5" s="20"/>
      <c r="C5" s="20"/>
      <c r="D5" s="20"/>
      <c r="E5" s="21"/>
    </row>
    <row r="6" spans="1:6" s="80" customFormat="1" ht="18">
      <c r="A6" s="54" t="s">
        <v>37</v>
      </c>
      <c r="B6" s="77" t="str">
        <f>lieu</f>
        <v>Le Puy en Velay</v>
      </c>
      <c r="C6" s="81"/>
    </row>
    <row r="7" spans="1:6" s="80" customFormat="1" ht="18">
      <c r="A7" s="54" t="s">
        <v>39</v>
      </c>
      <c r="B7" s="77" t="str">
        <f>catégorie</f>
        <v>Division 2 Féminine</v>
      </c>
      <c r="C7" s="78"/>
    </row>
    <row r="8" spans="1:6">
      <c r="A8" s="27"/>
      <c r="B8" s="27"/>
      <c r="C8" s="27"/>
      <c r="D8" s="27"/>
      <c r="E8" s="28"/>
    </row>
    <row r="9" spans="1:6" ht="39.75" customHeight="1"/>
    <row r="10" spans="1:6" ht="24.95" customHeight="1">
      <c r="B10" s="187" t="e">
        <f ca="1">Gagnant(poules!M49:Q50)</f>
        <v>#NAME?</v>
      </c>
      <c r="C10" s="130">
        <v>1</v>
      </c>
    </row>
    <row r="11" spans="1:6" ht="24.95" customHeight="1">
      <c r="B11" s="129" t="e">
        <f ca="1">Perdant(poules!M49:Q50)</f>
        <v>#NAME?</v>
      </c>
      <c r="C11" s="130">
        <v>2</v>
      </c>
    </row>
    <row r="12" spans="1:6" ht="24.95" customHeight="1">
      <c r="B12" s="129" t="e">
        <f ca="1">Gagnant(poules!E49:I50)</f>
        <v>#NAME?</v>
      </c>
      <c r="C12" s="132">
        <v>3</v>
      </c>
    </row>
    <row r="13" spans="1:6" ht="24.95" customHeight="1">
      <c r="B13" s="131" t="e">
        <f ca="1">Perdant(poules!E49:I50)</f>
        <v>#NAME?</v>
      </c>
      <c r="C13" s="130">
        <v>4</v>
      </c>
    </row>
    <row r="14" spans="1:6" ht="24.95" customHeight="1">
      <c r="B14" s="129" t="e">
        <f ca="1">Gagnant(poules!P45:T46)</f>
        <v>#NAME?</v>
      </c>
      <c r="C14" s="130">
        <v>5</v>
      </c>
    </row>
    <row r="15" spans="1:6" ht="24.95" customHeight="1">
      <c r="B15" s="131" t="e">
        <f ca="1">Perdant(poules!P45:T46)</f>
        <v>#NAME?</v>
      </c>
      <c r="C15" s="130">
        <v>6</v>
      </c>
    </row>
    <row r="16" spans="1:6" ht="24.95" customHeight="1">
      <c r="B16" s="129" t="e">
        <f ca="1">Gagnant(poules!H45:L46)</f>
        <v>#NAME?</v>
      </c>
      <c r="C16" s="130">
        <v>7</v>
      </c>
    </row>
    <row r="17" spans="2:3" ht="24.95" customHeight="1">
      <c r="B17" s="131" t="e">
        <f ca="1">Perdant(poules!H45:L46)</f>
        <v>#NAME?</v>
      </c>
      <c r="C17" s="130">
        <v>8</v>
      </c>
    </row>
    <row r="18" spans="2:3" ht="24.95" customHeight="1">
      <c r="B18" s="129" t="e">
        <f ca="1">Gagnant(poules!C45:D46)</f>
        <v>#NAME?</v>
      </c>
      <c r="C18" s="130">
        <v>9</v>
      </c>
    </row>
    <row r="19" spans="2:3" ht="24.95" customHeight="1" thickBot="1">
      <c r="B19" s="134" t="e">
        <f ca="1">Perdant(poules!C45:D46)</f>
        <v>#NAME?</v>
      </c>
      <c r="C19" s="135">
        <v>10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:K29"/>
  <sheetViews>
    <sheetView workbookViewId="0">
      <selection activeCell="D2" sqref="D2:D10"/>
    </sheetView>
  </sheetViews>
  <sheetFormatPr baseColWidth="10" defaultRowHeight="12.75"/>
  <cols>
    <col min="1" max="1" width="17.140625" style="158" customWidth="1"/>
    <col min="2" max="2" width="19.85546875" style="70" customWidth="1"/>
    <col min="3" max="3" width="17.85546875" style="70" customWidth="1"/>
    <col min="4" max="4" width="20.85546875" style="158" bestFit="1" customWidth="1"/>
    <col min="5" max="6" width="12.7109375" style="70" customWidth="1"/>
    <col min="7" max="7" width="11.140625" style="106" customWidth="1"/>
    <col min="8" max="10" width="11.42578125" style="106"/>
    <col min="11" max="16384" width="11.42578125" style="70"/>
  </cols>
  <sheetData>
    <row r="1" spans="1:11">
      <c r="A1" s="156" t="s">
        <v>72</v>
      </c>
      <c r="B1" s="104" t="s">
        <v>73</v>
      </c>
      <c r="C1" s="104" t="s">
        <v>74</v>
      </c>
      <c r="D1" s="156" t="s">
        <v>75</v>
      </c>
      <c r="E1" s="105" t="s">
        <v>76</v>
      </c>
      <c r="F1" s="105" t="s">
        <v>77</v>
      </c>
      <c r="G1" s="105" t="s">
        <v>78</v>
      </c>
      <c r="H1" s="107" t="s">
        <v>164</v>
      </c>
      <c r="I1" s="107" t="s">
        <v>165</v>
      </c>
      <c r="J1" s="107" t="s">
        <v>166</v>
      </c>
      <c r="K1" s="157" t="s">
        <v>167</v>
      </c>
    </row>
    <row r="2" spans="1:11">
      <c r="A2" s="158" t="s">
        <v>151</v>
      </c>
      <c r="E2" s="106">
        <f>COUNTIF(grille!M$9:M$46,$D2)</f>
        <v>0</v>
      </c>
      <c r="F2" s="106">
        <f>COUNTIF(grille!N$9:O$46,$D2)</f>
        <v>0</v>
      </c>
      <c r="G2" s="106">
        <v>1</v>
      </c>
      <c r="H2" s="106">
        <v>1</v>
      </c>
      <c r="I2" s="106">
        <v>1</v>
      </c>
      <c r="J2" s="106">
        <v>1</v>
      </c>
      <c r="K2" s="70" t="s">
        <v>176</v>
      </c>
    </row>
    <row r="3" spans="1:11">
      <c r="A3" s="158" t="s">
        <v>150</v>
      </c>
      <c r="E3" s="106">
        <f>COUNTIF(grille!M$9:M$46,$D3)</f>
        <v>0</v>
      </c>
      <c r="F3" s="106">
        <f>COUNTIF(grille!N$9:O$46,$D3)</f>
        <v>0</v>
      </c>
      <c r="G3" s="106">
        <v>1</v>
      </c>
      <c r="H3" s="106">
        <v>1</v>
      </c>
      <c r="I3" s="106">
        <v>0</v>
      </c>
      <c r="J3" s="106">
        <v>1</v>
      </c>
      <c r="K3" s="70" t="s">
        <v>170</v>
      </c>
    </row>
    <row r="4" spans="1:11">
      <c r="A4" s="158" t="s">
        <v>155</v>
      </c>
      <c r="E4" s="106">
        <f>COUNTIF(grille!M$9:M$46,$D4)</f>
        <v>0</v>
      </c>
      <c r="F4" s="106">
        <f>COUNTIF(grille!N$9:O$46,$D4)</f>
        <v>0</v>
      </c>
      <c r="G4" s="106">
        <v>1</v>
      </c>
      <c r="H4" s="106">
        <v>0</v>
      </c>
      <c r="I4" s="106">
        <v>0</v>
      </c>
      <c r="J4" s="106">
        <v>1</v>
      </c>
      <c r="K4" s="70" t="s">
        <v>173</v>
      </c>
    </row>
    <row r="5" spans="1:11">
      <c r="A5" s="158" t="s">
        <v>156</v>
      </c>
      <c r="E5" s="106">
        <f>COUNTIF(grille!M$9:M$46,$D5)</f>
        <v>0</v>
      </c>
      <c r="F5" s="106">
        <f>COUNTIF(grille!N$9:O$46,$D5)</f>
        <v>0</v>
      </c>
      <c r="G5" s="106">
        <v>1</v>
      </c>
      <c r="H5" s="106">
        <v>0</v>
      </c>
      <c r="I5" s="106">
        <v>0</v>
      </c>
      <c r="J5" s="106">
        <v>1</v>
      </c>
      <c r="K5" s="70" t="s">
        <v>172</v>
      </c>
    </row>
    <row r="6" spans="1:11">
      <c r="A6" s="158" t="s">
        <v>154</v>
      </c>
      <c r="E6" s="106">
        <f>COUNTIF(grille!M$9:M$46,$D6)</f>
        <v>0</v>
      </c>
      <c r="F6" s="106">
        <f>COUNTIF(grille!N$9:O$46,$D6)</f>
        <v>0</v>
      </c>
      <c r="G6" s="106">
        <v>1</v>
      </c>
      <c r="H6" s="106">
        <v>0</v>
      </c>
      <c r="I6" s="106">
        <v>0</v>
      </c>
      <c r="J6" s="106">
        <v>1</v>
      </c>
      <c r="K6" s="70" t="s">
        <v>171</v>
      </c>
    </row>
    <row r="7" spans="1:11">
      <c r="A7" s="158" t="s">
        <v>149</v>
      </c>
      <c r="E7" s="106">
        <f>COUNTIF(grille!M$9:M$46,$D7)</f>
        <v>0</v>
      </c>
      <c r="F7" s="106">
        <f>COUNTIF(grille!N$9:O$46,$D7)</f>
        <v>0</v>
      </c>
      <c r="G7" s="106">
        <v>7</v>
      </c>
      <c r="H7" s="106">
        <v>3</v>
      </c>
      <c r="I7" s="106">
        <v>0</v>
      </c>
      <c r="J7" s="106">
        <v>1</v>
      </c>
      <c r="K7" s="70" t="s">
        <v>168</v>
      </c>
    </row>
    <row r="8" spans="1:11">
      <c r="A8" s="158" t="s">
        <v>148</v>
      </c>
      <c r="E8" s="106">
        <f>COUNTIF(grille!M$9:M$46,$D8)</f>
        <v>0</v>
      </c>
      <c r="F8" s="106">
        <f>COUNTIF(grille!N$9:O$46,$D8)</f>
        <v>0</v>
      </c>
      <c r="G8" s="106">
        <v>7</v>
      </c>
      <c r="H8" s="106">
        <v>2</v>
      </c>
      <c r="I8" s="106">
        <v>0</v>
      </c>
      <c r="J8" s="106">
        <v>1</v>
      </c>
      <c r="K8" s="70" t="s">
        <v>169</v>
      </c>
    </row>
    <row r="9" spans="1:11">
      <c r="A9" s="158" t="s">
        <v>153</v>
      </c>
      <c r="E9" s="106">
        <f>COUNTIF(grille!M$9:M$46,$D9)</f>
        <v>0</v>
      </c>
      <c r="F9" s="106">
        <f>COUNTIF(grille!N$9:O$46,$D9)</f>
        <v>0</v>
      </c>
      <c r="G9" s="106">
        <v>7</v>
      </c>
      <c r="H9" s="106">
        <v>2</v>
      </c>
      <c r="I9" s="106">
        <v>1</v>
      </c>
      <c r="J9" s="106">
        <v>1</v>
      </c>
      <c r="K9" s="70" t="s">
        <v>175</v>
      </c>
    </row>
    <row r="10" spans="1:11">
      <c r="A10" s="158" t="s">
        <v>152</v>
      </c>
      <c r="E10" s="106">
        <f>COUNTIF(grille!M$9:M$46,$D10)</f>
        <v>0</v>
      </c>
      <c r="F10" s="106">
        <f>COUNTIF(grille!N$9:O$46,$D10)</f>
        <v>0</v>
      </c>
      <c r="G10" s="106">
        <v>7</v>
      </c>
      <c r="H10" s="106">
        <v>1</v>
      </c>
      <c r="I10" s="106">
        <v>1</v>
      </c>
      <c r="J10" s="106">
        <v>1</v>
      </c>
      <c r="K10" s="70" t="s">
        <v>174</v>
      </c>
    </row>
    <row r="11" spans="1:11">
      <c r="E11" s="106"/>
      <c r="F11" s="106"/>
    </row>
    <row r="12" spans="1:11">
      <c r="E12" s="106"/>
      <c r="F12" s="106"/>
    </row>
    <row r="13" spans="1:11">
      <c r="E13" s="106"/>
      <c r="F13" s="106"/>
    </row>
    <row r="14" spans="1:11">
      <c r="E14" s="106"/>
      <c r="F14" s="106"/>
    </row>
    <row r="15" spans="1:11">
      <c r="E15" s="106"/>
      <c r="F15" s="106"/>
    </row>
    <row r="16" spans="1:11">
      <c r="E16" s="106"/>
      <c r="F16" s="106"/>
    </row>
    <row r="17" spans="5:6">
      <c r="E17" s="106"/>
      <c r="F17" s="106"/>
    </row>
    <row r="18" spans="5:6">
      <c r="E18" s="106"/>
      <c r="F18" s="106"/>
    </row>
    <row r="19" spans="5:6">
      <c r="E19" s="106"/>
      <c r="F19" s="106"/>
    </row>
    <row r="20" spans="5:6">
      <c r="E20" s="106"/>
      <c r="F20" s="106"/>
    </row>
    <row r="21" spans="5:6">
      <c r="E21" s="106"/>
      <c r="F21" s="106"/>
    </row>
    <row r="22" spans="5:6">
      <c r="E22" s="106"/>
      <c r="F22" s="106"/>
    </row>
    <row r="23" spans="5:6">
      <c r="E23" s="106"/>
      <c r="F23" s="106"/>
    </row>
    <row r="24" spans="5:6">
      <c r="E24" s="106"/>
      <c r="F24" s="106"/>
    </row>
    <row r="25" spans="5:6">
      <c r="E25" s="106"/>
      <c r="F25" s="106"/>
    </row>
    <row r="26" spans="5:6">
      <c r="E26" s="106"/>
      <c r="F26" s="106"/>
    </row>
    <row r="27" spans="5:6">
      <c r="E27" s="106"/>
      <c r="F27" s="106"/>
    </row>
    <row r="28" spans="5:6">
      <c r="E28" s="106"/>
      <c r="F28" s="106"/>
    </row>
    <row r="29" spans="5:6">
      <c r="E29" s="106"/>
      <c r="F29" s="106"/>
    </row>
  </sheetData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>
    <pageSetUpPr fitToPage="1"/>
  </sheetPr>
  <dimension ref="A1:N26"/>
  <sheetViews>
    <sheetView workbookViewId="0">
      <selection activeCell="M26" sqref="M26"/>
    </sheetView>
  </sheetViews>
  <sheetFormatPr baseColWidth="10" defaultRowHeight="12.75"/>
  <cols>
    <col min="1" max="9" width="11.42578125" style="63"/>
    <col min="10" max="10" width="7.28515625" style="63" customWidth="1"/>
    <col min="11" max="11" width="18.140625" style="63" customWidth="1"/>
    <col min="12" max="16384" width="11.42578125" style="63"/>
  </cols>
  <sheetData>
    <row r="1" spans="1:14" ht="15.75">
      <c r="A1" s="236" t="s">
        <v>40</v>
      </c>
      <c r="B1" s="236"/>
      <c r="C1" s="236"/>
      <c r="D1" s="82"/>
      <c r="E1" s="82"/>
      <c r="F1" s="82"/>
      <c r="G1" s="237" t="s">
        <v>41</v>
      </c>
      <c r="H1" s="237"/>
      <c r="I1" s="237"/>
      <c r="J1" s="237"/>
      <c r="K1" s="83"/>
      <c r="L1" s="83"/>
      <c r="M1" s="83"/>
      <c r="N1" s="83"/>
    </row>
    <row r="2" spans="1:14">
      <c r="A2" s="84"/>
      <c r="B2" s="84"/>
      <c r="C2" s="84"/>
      <c r="D2" s="82"/>
      <c r="E2" s="82"/>
      <c r="F2" s="82"/>
      <c r="G2" s="82"/>
      <c r="H2" s="83"/>
      <c r="I2" s="83">
        <v>30</v>
      </c>
      <c r="J2" s="83"/>
      <c r="K2" s="83">
        <v>35</v>
      </c>
      <c r="L2" s="83"/>
      <c r="M2" s="83"/>
      <c r="N2" s="83"/>
    </row>
    <row r="3" spans="1:14">
      <c r="A3" s="84"/>
      <c r="B3" s="84"/>
      <c r="C3" s="84"/>
      <c r="D3" s="82"/>
      <c r="E3" s="82"/>
      <c r="F3" s="82">
        <v>26</v>
      </c>
      <c r="G3" s="82"/>
      <c r="H3" s="83"/>
      <c r="I3" s="85" t="s">
        <v>80</v>
      </c>
      <c r="J3" s="83"/>
      <c r="K3" s="85" t="s">
        <v>81</v>
      </c>
      <c r="L3" s="83"/>
      <c r="M3" s="83"/>
      <c r="N3" s="83"/>
    </row>
    <row r="4" spans="1:14">
      <c r="A4" s="84"/>
      <c r="B4" s="84"/>
      <c r="C4" s="84"/>
      <c r="D4" s="82"/>
      <c r="E4" s="82"/>
      <c r="F4" s="85" t="s">
        <v>97</v>
      </c>
      <c r="G4" s="85" t="s">
        <v>13</v>
      </c>
      <c r="H4" s="83"/>
      <c r="I4" s="85" t="s">
        <v>82</v>
      </c>
      <c r="J4" s="83"/>
      <c r="K4" s="85" t="s">
        <v>83</v>
      </c>
      <c r="L4" s="83"/>
      <c r="M4" s="83"/>
      <c r="N4" s="83"/>
    </row>
    <row r="5" spans="1:14">
      <c r="A5" s="84"/>
      <c r="B5" s="84"/>
      <c r="C5" s="84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</row>
    <row r="6" spans="1:14" ht="13.5" thickBot="1">
      <c r="A6" s="83"/>
      <c r="B6" s="83"/>
      <c r="C6" s="83"/>
      <c r="D6" s="82"/>
      <c r="E6" s="82"/>
      <c r="F6" s="82"/>
      <c r="G6" s="82"/>
      <c r="H6" s="83"/>
      <c r="I6" s="83"/>
      <c r="J6" s="83"/>
      <c r="K6" s="83"/>
      <c r="L6" s="83"/>
      <c r="M6" s="83"/>
      <c r="N6" s="83"/>
    </row>
    <row r="7" spans="1:14" ht="16.5" thickTop="1" thickBot="1">
      <c r="A7" s="238" t="s">
        <v>42</v>
      </c>
      <c r="B7" s="83"/>
      <c r="C7" s="83"/>
      <c r="D7" s="82"/>
      <c r="E7" s="82"/>
      <c r="F7" s="82"/>
      <c r="G7" s="82"/>
      <c r="H7" s="83"/>
      <c r="I7" s="133">
        <v>28</v>
      </c>
      <c r="J7" s="83"/>
      <c r="K7" s="83">
        <v>34</v>
      </c>
      <c r="L7" s="83"/>
      <c r="M7" s="83"/>
      <c r="N7" s="86" t="s">
        <v>43</v>
      </c>
    </row>
    <row r="8" spans="1:14" ht="17.25" thickTop="1" thickBot="1">
      <c r="A8" s="239"/>
      <c r="B8" s="87" t="s">
        <v>44</v>
      </c>
      <c r="C8" s="83"/>
      <c r="D8" s="82"/>
      <c r="E8" s="82"/>
      <c r="F8" s="82">
        <v>25</v>
      </c>
      <c r="G8" s="82"/>
      <c r="H8" s="83"/>
      <c r="I8" s="85" t="s">
        <v>84</v>
      </c>
      <c r="J8" s="83"/>
      <c r="K8" s="85" t="s">
        <v>85</v>
      </c>
      <c r="L8" s="83"/>
      <c r="M8" s="83"/>
      <c r="N8" s="86" t="s">
        <v>45</v>
      </c>
    </row>
    <row r="9" spans="1:14" ht="16.5" thickTop="1" thickBot="1">
      <c r="A9" s="88">
        <v>1</v>
      </c>
      <c r="B9" s="89" t="s">
        <v>46</v>
      </c>
      <c r="C9" s="83"/>
      <c r="D9" s="82" t="s">
        <v>10</v>
      </c>
      <c r="E9" s="82"/>
      <c r="F9" s="85" t="s">
        <v>11</v>
      </c>
      <c r="G9" s="85" t="s">
        <v>15</v>
      </c>
      <c r="H9" s="83"/>
      <c r="I9" s="85" t="s">
        <v>86</v>
      </c>
      <c r="J9" s="83"/>
      <c r="K9" s="85" t="s">
        <v>87</v>
      </c>
      <c r="L9" s="83"/>
      <c r="M9" s="83"/>
      <c r="N9" s="86" t="s">
        <v>47</v>
      </c>
    </row>
    <row r="10" spans="1:14" ht="16.5" thickTop="1" thickBot="1">
      <c r="A10" s="88">
        <v>3</v>
      </c>
      <c r="B10" s="89" t="s">
        <v>48</v>
      </c>
      <c r="C10" s="83"/>
      <c r="D10" s="82" t="s">
        <v>11</v>
      </c>
      <c r="E10" s="82"/>
      <c r="F10" s="90"/>
      <c r="G10" s="90"/>
      <c r="H10" s="83"/>
      <c r="I10" s="83"/>
      <c r="J10" s="83"/>
      <c r="K10" s="83"/>
      <c r="L10" s="83"/>
      <c r="M10" s="83"/>
      <c r="N10" s="86" t="s">
        <v>49</v>
      </c>
    </row>
    <row r="11" spans="1:14" ht="16.5" thickTop="1" thickBot="1">
      <c r="A11" s="88">
        <v>5</v>
      </c>
      <c r="B11" s="89" t="s">
        <v>50</v>
      </c>
      <c r="C11" s="83"/>
      <c r="D11" s="82" t="s">
        <v>14</v>
      </c>
      <c r="E11" s="82"/>
      <c r="F11" s="90"/>
      <c r="G11" s="90"/>
      <c r="H11" s="83"/>
      <c r="I11" s="83"/>
      <c r="J11" s="83"/>
      <c r="K11" s="83"/>
      <c r="L11" s="83"/>
      <c r="M11" s="83"/>
      <c r="N11" s="86" t="s">
        <v>51</v>
      </c>
    </row>
    <row r="12" spans="1:14" ht="16.5" thickTop="1" thickBot="1">
      <c r="A12" s="88">
        <v>7</v>
      </c>
      <c r="B12" s="89" t="s">
        <v>52</v>
      </c>
      <c r="C12" s="83"/>
      <c r="D12" s="82" t="s">
        <v>24</v>
      </c>
      <c r="E12" s="82"/>
      <c r="F12" s="90"/>
      <c r="G12" s="90"/>
      <c r="H12" s="83"/>
      <c r="I12" s="133">
        <v>29</v>
      </c>
      <c r="J12" s="83"/>
      <c r="K12" s="83"/>
      <c r="L12" s="83"/>
      <c r="M12" s="83"/>
      <c r="N12" s="86" t="s">
        <v>53</v>
      </c>
    </row>
    <row r="13" spans="1:14" ht="16.5" thickTop="1" thickBot="1">
      <c r="A13" s="88">
        <v>9</v>
      </c>
      <c r="B13" s="89" t="s">
        <v>54</v>
      </c>
      <c r="C13" s="83"/>
      <c r="D13" s="82" t="s">
        <v>23</v>
      </c>
      <c r="E13" s="82"/>
      <c r="F13" s="82">
        <v>23</v>
      </c>
      <c r="G13" s="82"/>
      <c r="H13" s="83"/>
      <c r="I13" s="85" t="s">
        <v>88</v>
      </c>
      <c r="J13" s="83"/>
      <c r="K13" s="83">
        <v>33</v>
      </c>
      <c r="L13" s="83"/>
      <c r="M13" s="83"/>
      <c r="N13" s="86" t="s">
        <v>55</v>
      </c>
    </row>
    <row r="14" spans="1:14" ht="16.5" thickTop="1" thickBot="1">
      <c r="A14" s="91"/>
      <c r="B14" s="83"/>
      <c r="C14" s="83"/>
      <c r="D14" s="82"/>
      <c r="E14" s="82"/>
      <c r="F14" s="85" t="s">
        <v>14</v>
      </c>
      <c r="G14" s="85" t="s">
        <v>12</v>
      </c>
      <c r="H14" s="83"/>
      <c r="I14" s="85" t="s">
        <v>89</v>
      </c>
      <c r="J14" s="83"/>
      <c r="K14" s="85" t="s">
        <v>90</v>
      </c>
      <c r="L14" s="83"/>
      <c r="M14" s="83"/>
      <c r="N14" s="86" t="s">
        <v>56</v>
      </c>
    </row>
    <row r="15" spans="1:14" ht="17.25" thickTop="1" thickBot="1">
      <c r="A15" s="68"/>
      <c r="B15" s="87" t="s">
        <v>57</v>
      </c>
      <c r="C15" s="83"/>
      <c r="D15" s="82"/>
      <c r="E15" s="82"/>
      <c r="F15" s="90"/>
      <c r="G15" s="90"/>
      <c r="H15" s="83"/>
      <c r="I15" s="83"/>
      <c r="J15" s="83"/>
      <c r="K15" s="85" t="s">
        <v>91</v>
      </c>
      <c r="L15" s="83"/>
      <c r="M15" s="83"/>
      <c r="N15" s="86" t="s">
        <v>58</v>
      </c>
    </row>
    <row r="16" spans="1:14" ht="16.5" thickTop="1" thickBot="1">
      <c r="A16" s="88">
        <v>2</v>
      </c>
      <c r="B16" s="89" t="s">
        <v>59</v>
      </c>
      <c r="C16" s="83"/>
      <c r="D16" s="82" t="s">
        <v>13</v>
      </c>
      <c r="E16" s="82"/>
      <c r="F16" s="90"/>
      <c r="G16" s="90"/>
      <c r="H16" s="83"/>
      <c r="I16" s="83"/>
      <c r="J16" s="83"/>
      <c r="K16" s="83"/>
      <c r="L16" s="83"/>
      <c r="M16" s="83"/>
      <c r="N16" s="86" t="s">
        <v>60</v>
      </c>
    </row>
    <row r="17" spans="1:14" ht="13.5" thickTop="1">
      <c r="A17" s="88">
        <v>4</v>
      </c>
      <c r="B17" s="89" t="s">
        <v>61</v>
      </c>
      <c r="C17" s="83"/>
      <c r="D17" s="82" t="s">
        <v>12</v>
      </c>
      <c r="E17" s="82"/>
      <c r="F17" s="90"/>
      <c r="G17" s="90"/>
      <c r="H17" s="83"/>
      <c r="I17" s="83"/>
      <c r="J17" s="83"/>
      <c r="K17" s="83">
        <v>32</v>
      </c>
      <c r="L17" s="83"/>
      <c r="M17" s="83"/>
      <c r="N17" s="83"/>
    </row>
    <row r="18" spans="1:14">
      <c r="A18" s="88">
        <v>6</v>
      </c>
      <c r="B18" s="89" t="s">
        <v>62</v>
      </c>
      <c r="C18" s="83"/>
      <c r="D18" s="82" t="s">
        <v>15</v>
      </c>
      <c r="E18" s="82"/>
      <c r="F18" s="82">
        <v>24</v>
      </c>
      <c r="G18" s="82"/>
      <c r="H18" s="83"/>
      <c r="I18" s="83">
        <v>27</v>
      </c>
      <c r="J18" s="83"/>
      <c r="K18" s="85" t="s">
        <v>92</v>
      </c>
      <c r="L18" s="83"/>
      <c r="M18" s="83"/>
      <c r="N18" s="83"/>
    </row>
    <row r="19" spans="1:14">
      <c r="A19" s="88">
        <v>8</v>
      </c>
      <c r="B19" s="89" t="s">
        <v>63</v>
      </c>
      <c r="C19" s="83"/>
      <c r="D19" s="82" t="s">
        <v>26</v>
      </c>
      <c r="E19" s="82"/>
      <c r="F19" s="85" t="s">
        <v>10</v>
      </c>
      <c r="G19" s="85" t="s">
        <v>96</v>
      </c>
      <c r="H19" s="83"/>
      <c r="I19" s="85" t="s">
        <v>93</v>
      </c>
      <c r="J19" s="83"/>
      <c r="K19" s="85" t="s">
        <v>94</v>
      </c>
      <c r="L19" s="83"/>
      <c r="M19" s="83"/>
      <c r="N19" s="83"/>
    </row>
    <row r="20" spans="1:14">
      <c r="A20" s="88">
        <v>10</v>
      </c>
      <c r="B20" s="89" t="s">
        <v>64</v>
      </c>
      <c r="C20" s="83"/>
      <c r="D20" s="82" t="s">
        <v>25</v>
      </c>
      <c r="E20" s="82"/>
      <c r="F20" s="90"/>
      <c r="G20" s="90"/>
      <c r="H20" s="83"/>
      <c r="I20" s="85" t="s">
        <v>95</v>
      </c>
      <c r="J20" s="83"/>
      <c r="K20" s="83"/>
      <c r="L20" s="83"/>
      <c r="M20" s="83"/>
      <c r="N20" s="83"/>
    </row>
    <row r="21" spans="1:14">
      <c r="A21" s="83"/>
      <c r="B21" s="83"/>
      <c r="C21" s="83"/>
      <c r="D21" s="82"/>
      <c r="E21" s="82"/>
      <c r="F21" s="82"/>
      <c r="G21" s="82"/>
      <c r="H21" s="82"/>
      <c r="I21" s="82"/>
      <c r="J21" s="82"/>
      <c r="K21" s="82"/>
      <c r="L21" s="83"/>
      <c r="M21" s="83"/>
      <c r="N21" s="83"/>
    </row>
    <row r="22" spans="1:14">
      <c r="A22" s="83"/>
      <c r="B22" s="83"/>
      <c r="C22" s="83"/>
      <c r="D22" s="82"/>
      <c r="E22" s="82"/>
      <c r="F22" s="82"/>
      <c r="G22" s="82"/>
      <c r="H22" s="82"/>
      <c r="I22" s="82"/>
      <c r="J22" s="82"/>
      <c r="K22" s="82"/>
      <c r="L22" s="83"/>
      <c r="M22" s="83"/>
      <c r="N22" s="83"/>
    </row>
    <row r="23" spans="1:14">
      <c r="A23" s="83"/>
      <c r="B23" s="83"/>
      <c r="C23" s="83"/>
      <c r="D23" s="82">
        <v>22</v>
      </c>
      <c r="E23" s="82"/>
      <c r="F23" s="82"/>
      <c r="G23" s="82"/>
      <c r="H23" s="83"/>
      <c r="I23" s="83"/>
      <c r="J23" s="83"/>
      <c r="K23" s="83">
        <v>31</v>
      </c>
      <c r="L23" s="83"/>
      <c r="M23" s="83"/>
      <c r="N23" s="83"/>
    </row>
    <row r="24" spans="1:14">
      <c r="A24" s="83"/>
      <c r="B24" s="83"/>
      <c r="C24" s="83"/>
      <c r="D24" s="85" t="s">
        <v>25</v>
      </c>
      <c r="E24" s="85" t="s">
        <v>24</v>
      </c>
      <c r="F24" s="82"/>
      <c r="G24" s="82"/>
      <c r="H24" s="83"/>
      <c r="I24" s="83"/>
      <c r="J24" s="83"/>
      <c r="K24" s="85" t="s">
        <v>99</v>
      </c>
      <c r="L24" s="83"/>
      <c r="M24" s="83"/>
      <c r="N24" s="83"/>
    </row>
    <row r="25" spans="1:14">
      <c r="A25" s="83"/>
      <c r="B25" s="83"/>
      <c r="C25" s="83"/>
      <c r="D25" s="82">
        <v>21</v>
      </c>
      <c r="E25" s="82"/>
      <c r="F25" s="82"/>
      <c r="G25" s="82"/>
      <c r="H25" s="83"/>
      <c r="I25" s="83"/>
      <c r="J25" s="83"/>
      <c r="K25" s="85" t="s">
        <v>98</v>
      </c>
      <c r="L25" s="83"/>
      <c r="M25" s="83"/>
      <c r="N25" s="83"/>
    </row>
    <row r="26" spans="1:14">
      <c r="A26" s="83"/>
      <c r="B26" s="83"/>
      <c r="C26" s="83"/>
      <c r="D26" s="85" t="s">
        <v>26</v>
      </c>
      <c r="E26" s="85" t="s">
        <v>23</v>
      </c>
      <c r="F26" s="82"/>
      <c r="G26" s="82"/>
      <c r="H26" s="83"/>
      <c r="I26" s="83"/>
      <c r="J26" s="83"/>
      <c r="K26" s="83"/>
      <c r="L26" s="83"/>
      <c r="M26" s="83"/>
      <c r="N26" s="83"/>
    </row>
  </sheetData>
  <mergeCells count="3">
    <mergeCell ref="A1:C1"/>
    <mergeCell ref="G1:J1"/>
    <mergeCell ref="A7:A8"/>
  </mergeCells>
  <phoneticPr fontId="25" type="noConversion"/>
  <pageMargins left="0.21" right="0.49" top="0.45" bottom="0.984251969" header="0.15" footer="0.4921259845"/>
  <pageSetup paperSize="9" scale="87" orientation="landscape" horizontalDpi="4294967293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G6" sqref="G6"/>
    </sheetView>
  </sheetViews>
  <sheetFormatPr baseColWidth="10" defaultRowHeight="12.75"/>
  <cols>
    <col min="1" max="1" width="23.85546875" customWidth="1"/>
    <col min="2" max="2" width="23.7109375" customWidth="1"/>
  </cols>
  <sheetData>
    <row r="1" spans="1:5" ht="15">
      <c r="A1" s="20"/>
      <c r="B1" s="20"/>
      <c r="C1" s="20"/>
    </row>
    <row r="2" spans="1:5" ht="15">
      <c r="A2" s="73"/>
      <c r="B2" s="73"/>
      <c r="C2" s="73"/>
    </row>
    <row r="3" spans="1:5" ht="18">
      <c r="A3" s="54" t="s">
        <v>36</v>
      </c>
      <c r="B3" s="77" t="str">
        <f>saison</f>
        <v>2019-2020</v>
      </c>
      <c r="C3" s="78"/>
    </row>
    <row r="4" spans="1:5" ht="18">
      <c r="A4" s="54" t="s">
        <v>38</v>
      </c>
      <c r="B4" s="77" t="str">
        <f>date</f>
        <v>14 et 15 mars 2020</v>
      </c>
      <c r="C4" s="78"/>
    </row>
    <row r="5" spans="1:5" ht="15">
      <c r="A5" s="20"/>
      <c r="B5" s="20"/>
      <c r="C5" s="20"/>
    </row>
    <row r="6" spans="1:5" ht="18">
      <c r="A6" s="54" t="s">
        <v>37</v>
      </c>
      <c r="B6" s="77" t="str">
        <f>lieu</f>
        <v>Le Puy en Velay</v>
      </c>
      <c r="C6" s="81"/>
    </row>
    <row r="7" spans="1:5" ht="18">
      <c r="A7" s="54" t="s">
        <v>39</v>
      </c>
      <c r="B7" s="77" t="str">
        <f>catégorie</f>
        <v>Division 2 Féminine</v>
      </c>
      <c r="C7" s="78"/>
    </row>
    <row r="8" spans="1:5" ht="15">
      <c r="A8" s="27"/>
      <c r="B8" s="27"/>
      <c r="C8" s="27"/>
    </row>
    <row r="9" spans="1:5" ht="15.75">
      <c r="A9" s="189" t="s">
        <v>160</v>
      </c>
      <c r="B9" s="188" t="s">
        <v>161</v>
      </c>
      <c r="C9" s="188" t="s">
        <v>179</v>
      </c>
      <c r="D9" s="188" t="s">
        <v>177</v>
      </c>
      <c r="E9" s="188" t="s">
        <v>178</v>
      </c>
    </row>
    <row r="10" spans="1:5">
      <c r="A10" s="190"/>
      <c r="B10" s="190"/>
      <c r="C10" s="190"/>
      <c r="D10" s="190"/>
      <c r="E10" s="190"/>
    </row>
    <row r="11" spans="1:5">
      <c r="A11" s="190"/>
      <c r="B11" s="190"/>
      <c r="C11" s="190"/>
      <c r="D11" s="190"/>
      <c r="E11" s="190"/>
    </row>
    <row r="12" spans="1:5">
      <c r="A12" s="190"/>
      <c r="B12" s="190"/>
      <c r="C12" s="190"/>
      <c r="D12" s="190"/>
      <c r="E12" s="190"/>
    </row>
    <row r="13" spans="1:5">
      <c r="A13" s="190"/>
      <c r="B13" s="190"/>
      <c r="C13" s="190"/>
      <c r="D13" s="190"/>
      <c r="E13" s="190"/>
    </row>
    <row r="14" spans="1:5">
      <c r="A14" s="190"/>
      <c r="B14" s="190"/>
      <c r="C14" s="190"/>
      <c r="D14" s="190"/>
      <c r="E14" s="190"/>
    </row>
    <row r="15" spans="1:5">
      <c r="A15" s="190"/>
      <c r="B15" s="190"/>
      <c r="C15" s="190"/>
      <c r="D15" s="190"/>
      <c r="E15" s="190"/>
    </row>
    <row r="16" spans="1:5">
      <c r="A16" s="190"/>
      <c r="B16" s="190"/>
      <c r="C16" s="190"/>
      <c r="D16" s="190"/>
      <c r="E16" s="190"/>
    </row>
    <row r="17" spans="1:5">
      <c r="A17" s="190"/>
      <c r="B17" s="190"/>
      <c r="C17" s="190"/>
      <c r="D17" s="190"/>
      <c r="E17" s="190"/>
    </row>
    <row r="18" spans="1:5">
      <c r="A18" s="190"/>
      <c r="B18" s="190"/>
      <c r="C18" s="190"/>
      <c r="D18" s="190"/>
      <c r="E18" s="190"/>
    </row>
    <row r="19" spans="1:5">
      <c r="A19" s="190"/>
      <c r="B19" s="190"/>
      <c r="C19" s="190"/>
      <c r="D19" s="190"/>
      <c r="E19" s="190"/>
    </row>
    <row r="20" spans="1:5">
      <c r="A20" s="190"/>
      <c r="B20" s="190"/>
      <c r="C20" s="190"/>
      <c r="D20" s="190"/>
      <c r="E20" s="190"/>
    </row>
    <row r="21" spans="1:5">
      <c r="A21" s="190"/>
      <c r="B21" s="190"/>
      <c r="C21" s="190"/>
      <c r="D21" s="190"/>
      <c r="E21" s="190"/>
    </row>
    <row r="22" spans="1:5">
      <c r="A22" s="190"/>
      <c r="B22" s="190"/>
      <c r="C22" s="190"/>
      <c r="D22" s="190"/>
      <c r="E22" s="190"/>
    </row>
    <row r="23" spans="1:5">
      <c r="A23" s="190"/>
      <c r="B23" s="190"/>
      <c r="C23" s="190"/>
      <c r="D23" s="190"/>
      <c r="E23" s="190"/>
    </row>
    <row r="24" spans="1:5">
      <c r="A24" s="190"/>
      <c r="B24" s="190"/>
      <c r="C24" s="190"/>
      <c r="D24" s="190"/>
      <c r="E24" s="190"/>
    </row>
    <row r="25" spans="1:5">
      <c r="A25" s="190"/>
      <c r="B25" s="190"/>
      <c r="C25" s="190"/>
      <c r="D25" s="190"/>
      <c r="E25" s="190"/>
    </row>
    <row r="26" spans="1:5">
      <c r="A26" s="190"/>
      <c r="B26" s="190"/>
      <c r="C26" s="190"/>
      <c r="D26" s="190"/>
      <c r="E26" s="1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36</vt:i4>
      </vt:variant>
    </vt:vector>
  </HeadingPairs>
  <TitlesOfParts>
    <vt:vector size="43" baseType="lpstr">
      <vt:lpstr>Fiche de renseignements compéti</vt:lpstr>
      <vt:lpstr>grille</vt:lpstr>
      <vt:lpstr>poules</vt:lpstr>
      <vt:lpstr>Classement</vt:lpstr>
      <vt:lpstr>Arbitres</vt:lpstr>
      <vt:lpstr>Organisation</vt:lpstr>
      <vt:lpstr>Feuil1</vt:lpstr>
      <vt:lpstr>_PA1</vt:lpstr>
      <vt:lpstr>_PA3</vt:lpstr>
      <vt:lpstr>_PA5</vt:lpstr>
      <vt:lpstr>_PA7</vt:lpstr>
      <vt:lpstr>_PA9</vt:lpstr>
      <vt:lpstr>_PB10</vt:lpstr>
      <vt:lpstr>_PB2</vt:lpstr>
      <vt:lpstr>_PB4</vt:lpstr>
      <vt:lpstr>_PB6</vt:lpstr>
      <vt:lpstr>_PB8</vt:lpstr>
      <vt:lpstr>Aquatique</vt:lpstr>
      <vt:lpstr>catégorie</vt:lpstr>
      <vt:lpstr>date</vt:lpstr>
      <vt:lpstr>durée1</vt:lpstr>
      <vt:lpstr>durée2</vt:lpstr>
      <vt:lpstr>edurée1</vt:lpstr>
      <vt:lpstr>edurée2</vt:lpstr>
      <vt:lpstr>HoraireMatchJ1</vt:lpstr>
      <vt:lpstr>HoraireMatchJ2</vt:lpstr>
      <vt:lpstr>grille!Impression_des_titres</vt:lpstr>
      <vt:lpstr>lieu</vt:lpstr>
      <vt:lpstr>NombreMatchsPauseRepas</vt:lpstr>
      <vt:lpstr>P1A</vt:lpstr>
      <vt:lpstr>P1B</vt:lpstr>
      <vt:lpstr>P2A</vt:lpstr>
      <vt:lpstr>P2B</vt:lpstr>
      <vt:lpstr>P3A</vt:lpstr>
      <vt:lpstr>P3B</vt:lpstr>
      <vt:lpstr>P4A</vt:lpstr>
      <vt:lpstr>P4B</vt:lpstr>
      <vt:lpstr>P5A</vt:lpstr>
      <vt:lpstr>P5B</vt:lpstr>
      <vt:lpstr>Principal</vt:lpstr>
      <vt:lpstr>saison</vt:lpstr>
      <vt:lpstr>grille!Zone_d_impression</vt:lpstr>
      <vt:lpstr>Organisation!Zone_d_impression</vt:lpstr>
    </vt:vector>
  </TitlesOfParts>
  <Company>FFESSM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CNHS</dc:creator>
  <cp:lastModifiedBy>Rémy</cp:lastModifiedBy>
  <cp:lastPrinted>2019-04-07T15:06:34Z</cp:lastPrinted>
  <dcterms:created xsi:type="dcterms:W3CDTF">1997-11-08T13:41:57Z</dcterms:created>
  <dcterms:modified xsi:type="dcterms:W3CDTF">2020-03-07T20:50:33Z</dcterms:modified>
</cp:coreProperties>
</file>